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480" windowHeight="924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2"/>
          </rPr>
          <t xml:space="preserve">
hier eintragen, wie viele Jugendliche maximal einen Bonus bekommen dürfen
2007: max. 1 jgdl.
</t>
        </r>
      </text>
    </comment>
    <comment ref="B22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2"/>
          </rPr>
          <t>Name des Listenführers</t>
        </r>
        <r>
          <rPr>
            <sz val="10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2"/>
          </rPr>
          <t>Name des Hauptkampfrichters</t>
        </r>
        <r>
          <rPr>
            <sz val="10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2"/>
          </rPr>
          <t>Name des 1. Seitenrichters</t>
        </r>
        <r>
          <rPr>
            <sz val="10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2"/>
          </rPr>
          <t>Name des 2. Seitenrichters</t>
        </r>
        <r>
          <rPr>
            <sz val="10"/>
            <rFont val="Tahoma"/>
            <family val="2"/>
          </rPr>
          <t xml:space="preserve">
</t>
        </r>
      </text>
    </comment>
    <comment ref="B13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<sst xmlns="http://schemas.openxmlformats.org/spreadsheetml/2006/main" count="269" uniqueCount="141">
  <si>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</si>
  <si>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</si>
  <si>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</si>
  <si>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</si>
  <si>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</si>
  <si>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</si>
  <si>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</si>
  <si>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</si>
  <si>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</si>
  <si>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</si>
  <si>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</si>
  <si>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</si>
  <si>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</si>
  <si>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</si>
  <si>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</si>
  <si>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</si>
  <si>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</si>
  <si>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</si>
  <si>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</si>
  <si>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</si>
  <si>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</si>
  <si>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</si>
  <si>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</si>
  <si>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</si>
  <si>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</si>
  <si>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</si>
  <si>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</si>
  <si>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</si>
  <si>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</si>
  <si>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</si>
  <si>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</si>
  <si>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</si>
  <si>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</si>
  <si>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</si>
  <si>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</si>
  <si>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</si>
  <si>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</si>
  <si>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</si>
  <si>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</si>
  <si>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</si>
  <si>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</si>
  <si>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</si>
  <si>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</si>
  <si>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</si>
  <si>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</si>
  <si>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</si>
  <si>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</si>
  <si>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</si>
  <si>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</si>
  <si>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</si>
  <si>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</si>
  <si>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</si>
  <si>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</si>
  <si>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</si>
  <si>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</si>
  <si>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</si>
  <si>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</si>
  <si>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</si>
  <si>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</si>
  <si>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</si>
  <si>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</si>
  <si>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</si>
  <si>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</si>
  <si>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</si>
  <si>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</si>
  <si>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</si>
  <si>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</si>
  <si>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</si>
  <si>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</si>
  <si>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</si>
  <si>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</si>
  <si>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</si>
  <si>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</si>
  <si>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</si>
  <si>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</si>
  <si>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</si>
  <si>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</si>
  <si>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</si>
  <si>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</si>
  <si>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</si>
  <si>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</si>
  <si>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</si>
  <si>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</si>
  <si>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</si>
  <si>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</si>
  <si>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</si>
  <si>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</si>
  <si>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</si>
  <si>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</si>
  <si>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</si>
  <si>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</si>
  <si>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</si>
  <si>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</si>
  <si>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</si>
  <si>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</si>
  <si>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</si>
  <si>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</si>
  <si>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</si>
  <si>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</si>
  <si>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</si>
  <si>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</si>
  <si>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</si>
  <si>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</si>
  <si>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</si>
  <si>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</si>
  <si>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</si>
  <si>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</si>
  <si>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</si>
  <si>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</si>
  <si>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</si>
  <si>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</si>
  <si>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</si>
  <si>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</si>
  <si>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</si>
  <si>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</si>
  <si>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</si>
  <si>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</si>
  <si>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</si>
  <si>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</si>
  <si>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</si>
  <si>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</si>
  <si>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</si>
  <si>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</si>
  <si>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19:00 Uhr</t>
  </si>
  <si>
    <t>Höller Werner</t>
  </si>
  <si>
    <t>Steinböck Michael</t>
  </si>
  <si>
    <t>Doppler Florian</t>
  </si>
  <si>
    <t>Doppler Rudolf</t>
  </si>
  <si>
    <t>Tulbing, Veranstaltungszentrum</t>
  </si>
  <si>
    <t>Nationalliga Ost</t>
  </si>
  <si>
    <t>HSV LALE Kraftsport Trenkwalder</t>
  </si>
  <si>
    <t>KSV Mödling</t>
  </si>
  <si>
    <t>Roland Parmetler</t>
  </si>
  <si>
    <t>Hofbauer Markus Ing.</t>
  </si>
  <si>
    <t>Legel Bernhard</t>
  </si>
  <si>
    <t>Legel Christoph</t>
  </si>
  <si>
    <t>Abraham Martin</t>
  </si>
  <si>
    <t>Grubmüller Anton</t>
  </si>
  <si>
    <t>Pötschner Markus</t>
  </si>
  <si>
    <t>Weindl Stefan</t>
  </si>
  <si>
    <t>x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</si>
</sst>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32" borderId="12" xfId="0" applyFont="1" applyFill="1" applyBorder="1" applyAlignment="1" applyProtection="1">
      <alignment horizontal="center"/>
      <protection hidden="1"/>
    </xf>
    <xf numFmtId="0" fontId="6" fillId="32" borderId="16" xfId="0" applyFont="1" applyFill="1" applyBorder="1" applyAlignment="1" applyProtection="1">
      <alignment horizontal="center"/>
      <protection hidden="1"/>
    </xf>
    <xf numFmtId="0" fontId="6" fillId="32" borderId="17" xfId="0" applyFont="1" applyFill="1" applyBorder="1" applyAlignment="1" applyProtection="1">
      <alignment horizontal="centerContinuous"/>
      <protection hidden="1"/>
    </xf>
    <xf numFmtId="0" fontId="6" fillId="32" borderId="18" xfId="0" applyFont="1" applyFill="1" applyBorder="1" applyAlignment="1" applyProtection="1">
      <alignment horizontal="center"/>
      <protection hidden="1"/>
    </xf>
    <xf numFmtId="0" fontId="6" fillId="32" borderId="19" xfId="0" applyFont="1" applyFill="1" applyBorder="1" applyAlignment="1" applyProtection="1">
      <alignment horizontal="center"/>
      <protection hidden="1"/>
    </xf>
    <xf numFmtId="0" fontId="6" fillId="32" borderId="20" xfId="0" applyFont="1" applyFill="1" applyBorder="1" applyAlignment="1" applyProtection="1">
      <alignment horizontal="center"/>
      <protection hidden="1"/>
    </xf>
    <xf numFmtId="0" fontId="6" fillId="32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32" borderId="21" xfId="0" applyFont="1" applyFill="1" applyBorder="1" applyAlignment="1" applyProtection="1">
      <alignment horizontal="center"/>
      <protection hidden="1"/>
    </xf>
    <xf numFmtId="0" fontId="6" fillId="32" borderId="26" xfId="0" applyFont="1" applyFill="1" applyBorder="1" applyAlignment="1" applyProtection="1">
      <alignment horizontal="center"/>
      <protection hidden="1"/>
    </xf>
    <xf numFmtId="0" fontId="6" fillId="32" borderId="27" xfId="0" applyFont="1" applyFill="1" applyBorder="1" applyAlignment="1" applyProtection="1">
      <alignment horizontal="centerContinuous"/>
      <protection hidden="1"/>
    </xf>
    <xf numFmtId="0" fontId="6" fillId="32" borderId="28" xfId="0" applyFont="1" applyFill="1" applyBorder="1" applyAlignment="1" applyProtection="1">
      <alignment horizontal="center"/>
      <protection hidden="1"/>
    </xf>
    <xf numFmtId="0" fontId="6" fillId="32" borderId="23" xfId="0" applyFont="1" applyFill="1" applyBorder="1" applyAlignment="1" applyProtection="1">
      <alignment horizontal="center"/>
      <protection hidden="1"/>
    </xf>
    <xf numFmtId="0" fontId="6" fillId="32" borderId="29" xfId="0" applyFont="1" applyFill="1" applyBorder="1" applyAlignment="1" applyProtection="1">
      <alignment horizontal="center"/>
      <protection hidden="1"/>
    </xf>
    <xf numFmtId="0" fontId="6" fillId="32" borderId="25" xfId="0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32" borderId="33" xfId="0" applyNumberFormat="1" applyFont="1" applyFill="1" applyBorder="1" applyAlignment="1" applyProtection="1">
      <alignment horizontal="center" vertical="center"/>
      <protection hidden="1"/>
    </xf>
    <xf numFmtId="186" fontId="6" fillId="32" borderId="34" xfId="0" applyNumberFormat="1" applyFont="1" applyFill="1" applyBorder="1" applyAlignment="1" applyProtection="1">
      <alignment horizontal="center" vertical="center"/>
      <protection hidden="1"/>
    </xf>
    <xf numFmtId="2" fontId="9" fillId="32" borderId="35" xfId="0" applyNumberFormat="1" applyFont="1" applyFill="1" applyBorder="1" applyAlignment="1" applyProtection="1">
      <alignment horizontal="right" vertical="center"/>
      <protection hidden="1"/>
    </xf>
    <xf numFmtId="2" fontId="9" fillId="32" borderId="32" xfId="0" applyNumberFormat="1" applyFont="1" applyFill="1" applyBorder="1" applyAlignment="1" applyProtection="1">
      <alignment horizontal="right" vertical="center"/>
      <protection hidden="1"/>
    </xf>
    <xf numFmtId="187" fontId="9" fillId="32" borderId="36" xfId="0" applyNumberFormat="1" applyFont="1" applyFill="1" applyBorder="1" applyAlignment="1" applyProtection="1">
      <alignment horizontal="right" vertical="center"/>
      <protection hidden="1"/>
    </xf>
    <xf numFmtId="187" fontId="6" fillId="32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32" borderId="0" xfId="0" applyFont="1" applyFill="1" applyAlignment="1" applyProtection="1">
      <alignment/>
      <protection hidden="1"/>
    </xf>
    <xf numFmtId="2" fontId="9" fillId="32" borderId="35" xfId="0" applyNumberFormat="1" applyFont="1" applyFill="1" applyBorder="1" applyAlignment="1" applyProtection="1">
      <alignment horizontal="right" vertical="center"/>
      <protection hidden="1"/>
    </xf>
    <xf numFmtId="0" fontId="6" fillId="32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32" borderId="42" xfId="0" applyFont="1" applyFill="1" applyBorder="1" applyAlignment="1" applyProtection="1">
      <alignment horizontal="right" vertical="center"/>
      <protection hidden="1"/>
    </xf>
    <xf numFmtId="2" fontId="9" fillId="32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32" borderId="45" xfId="0" applyNumberFormat="1" applyFont="1" applyFill="1" applyBorder="1" applyAlignment="1" applyProtection="1">
      <alignment horizontal="right" vertical="center"/>
      <protection hidden="1"/>
    </xf>
    <xf numFmtId="2" fontId="9" fillId="32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32" borderId="48" xfId="0" applyNumberFormat="1" applyFont="1" applyFill="1" applyBorder="1" applyAlignment="1" applyProtection="1">
      <alignment horizontal="right" vertical="center"/>
      <protection hidden="1"/>
    </xf>
    <xf numFmtId="2" fontId="9" fillId="32" borderId="43" xfId="0" applyNumberFormat="1" applyFont="1" applyFill="1" applyBorder="1" applyAlignment="1" applyProtection="1">
      <alignment horizontal="right" vertical="center"/>
      <protection hidden="1"/>
    </xf>
    <xf numFmtId="0" fontId="6" fillId="32" borderId="49" xfId="0" applyFont="1" applyFill="1" applyBorder="1" applyAlignment="1" applyProtection="1">
      <alignment horizontal="right" vertical="center"/>
      <protection hidden="1"/>
    </xf>
    <xf numFmtId="186" fontId="6" fillId="32" borderId="38" xfId="0" applyNumberFormat="1" applyFont="1" applyFill="1" applyBorder="1" applyAlignment="1" applyProtection="1">
      <alignment horizontal="center" vertical="center"/>
      <protection hidden="1"/>
    </xf>
    <xf numFmtId="2" fontId="9" fillId="32" borderId="45" xfId="0" applyNumberFormat="1" applyFont="1" applyFill="1" applyBorder="1" applyAlignment="1" applyProtection="1">
      <alignment horizontal="right" vertical="center"/>
      <protection hidden="1"/>
    </xf>
    <xf numFmtId="187" fontId="9" fillId="32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32" borderId="28" xfId="0" applyNumberFormat="1" applyFont="1" applyFill="1" applyBorder="1" applyAlignment="1" applyProtection="1">
      <alignment horizontal="right" vertical="center"/>
      <protection hidden="1"/>
    </xf>
    <xf numFmtId="2" fontId="9" fillId="32" borderId="23" xfId="0" applyNumberFormat="1" applyFont="1" applyFill="1" applyBorder="1" applyAlignment="1" applyProtection="1">
      <alignment horizontal="right" vertical="center"/>
      <protection hidden="1"/>
    </xf>
    <xf numFmtId="0" fontId="6" fillId="32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32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2" borderId="34" xfId="0" applyFont="1" applyFill="1" applyBorder="1" applyAlignment="1" applyProtection="1">
      <alignment/>
      <protection hidden="1"/>
    </xf>
    <xf numFmtId="0" fontId="6" fillId="0" borderId="41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0" xfId="0" applyFont="1" applyBorder="1" applyAlignment="1" applyProtection="1">
      <alignment horizontal="right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2" fontId="9" fillId="0" borderId="61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2" fontId="9" fillId="0" borderId="63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2" fontId="9" fillId="0" borderId="62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6" fillId="0" borderId="64" xfId="0" applyFont="1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vertic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right" vertical="center"/>
      <protection hidden="1"/>
    </xf>
    <xf numFmtId="0" fontId="11" fillId="0" borderId="66" xfId="0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hidden="1"/>
    </xf>
    <xf numFmtId="0" fontId="6" fillId="32" borderId="6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0" fontId="6" fillId="0" borderId="69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70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  <xf numFmtId="187" fontId="8" fillId="0" borderId="0" xfId="0" applyNumberFormat="1" applyFont="1" applyBorder="1" applyAlignment="1" applyProtection="1">
      <alignment horizontal="left"/>
      <protection locked="0"/>
    </xf>
    <xf numFmtId="187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110" zoomScaleNormal="110" zoomScaleSheetLayoutView="85" workbookViewId="0" topLeftCell="C8">
      <selection activeCell="AA24" sqref="AA24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4" t="s">
        <v>0</v>
      </c>
      <c r="C1" s="38"/>
      <c r="D1" s="269" t="s">
        <v>1</v>
      </c>
      <c r="E1" s="270"/>
      <c r="F1" s="271" t="s">
        <v>2</v>
      </c>
      <c r="G1" s="262"/>
      <c r="H1" s="262"/>
      <c r="I1" s="262"/>
      <c r="J1" s="262"/>
      <c r="K1" s="262"/>
      <c r="L1" s="262"/>
      <c r="M1" s="262"/>
      <c r="N1" s="262"/>
      <c r="O1" s="262"/>
      <c r="P1" s="40"/>
      <c r="Q1" s="126" t="s">
        <v>3</v>
      </c>
      <c r="R1" s="249">
        <v>40999</v>
      </c>
      <c r="S1" s="250"/>
      <c r="T1" s="250"/>
      <c r="U1" s="250"/>
      <c r="V1" s="250"/>
      <c r="W1" s="40" t="s">
        <v>4</v>
      </c>
      <c r="X1" s="40"/>
      <c r="AE1" s="179"/>
      <c r="AF1" s="180"/>
      <c r="AG1" s="180"/>
      <c r="AH1" s="180"/>
      <c r="AI1" s="128"/>
      <c r="AL1" s="41"/>
      <c r="AM1" s="41"/>
      <c r="AN1" s="41"/>
      <c r="AO1" s="42"/>
      <c r="AP1" s="42"/>
      <c r="AQ1" s="43"/>
    </row>
    <row r="2" spans="2:43" ht="15.75" customHeight="1">
      <c r="B2" s="264"/>
      <c r="C2" s="38"/>
      <c r="D2" s="39"/>
      <c r="E2" s="39"/>
      <c r="F2" s="272"/>
      <c r="G2" s="252"/>
      <c r="H2" s="252"/>
      <c r="I2" s="252"/>
      <c r="J2" s="252"/>
      <c r="K2" s="252"/>
      <c r="L2" s="252"/>
      <c r="M2" s="252"/>
      <c r="N2" s="252"/>
      <c r="O2" s="122"/>
      <c r="P2" s="40"/>
      <c r="Q2" s="126" t="s">
        <v>5</v>
      </c>
      <c r="R2" s="261" t="s">
        <v>123</v>
      </c>
      <c r="S2" s="262"/>
      <c r="T2" s="262"/>
      <c r="U2" s="262"/>
      <c r="V2" s="262"/>
      <c r="W2" s="258" t="s">
        <v>129</v>
      </c>
      <c r="X2" s="259"/>
      <c r="AE2" s="44"/>
      <c r="AF2" s="45" t="s">
        <v>121</v>
      </c>
      <c r="AG2" s="45">
        <v>173.961</v>
      </c>
      <c r="AH2" s="45"/>
      <c r="AI2" s="129"/>
      <c r="AJ2" s="260"/>
      <c r="AK2" s="260"/>
      <c r="AL2" s="46"/>
      <c r="AM2" s="46"/>
      <c r="AN2" s="46"/>
      <c r="AO2" s="47"/>
      <c r="AP2" s="47"/>
      <c r="AQ2" s="43"/>
    </row>
    <row r="3" spans="2:43" ht="15.75" customHeight="1">
      <c r="B3" s="264"/>
      <c r="C3" s="269" t="s">
        <v>6</v>
      </c>
      <c r="D3" s="270"/>
      <c r="E3" s="270"/>
      <c r="F3" s="251" t="s">
        <v>128</v>
      </c>
      <c r="G3" s="252"/>
      <c r="H3" s="252"/>
      <c r="I3" s="252"/>
      <c r="J3" s="252"/>
      <c r="K3" s="252"/>
      <c r="L3" s="252"/>
      <c r="M3" s="252"/>
      <c r="N3" s="252"/>
      <c r="O3" s="122"/>
      <c r="P3" s="40"/>
      <c r="Q3" s="126" t="s">
        <v>7</v>
      </c>
      <c r="R3" s="261"/>
      <c r="S3" s="262"/>
      <c r="T3" s="262"/>
      <c r="U3" s="262"/>
      <c r="V3" s="262"/>
      <c r="W3" s="259"/>
      <c r="X3" s="259"/>
      <c r="AE3" s="179"/>
      <c r="AF3" s="180" t="s">
        <v>122</v>
      </c>
      <c r="AG3" s="180">
        <v>0.784780654</v>
      </c>
      <c r="AH3" s="180"/>
      <c r="AI3" s="128"/>
      <c r="AJ3" s="260"/>
      <c r="AK3" s="260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36" t="s">
        <v>8</v>
      </c>
      <c r="B5" s="265" t="s">
        <v>9</v>
      </c>
      <c r="C5" s="267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255" t="s">
        <v>13</v>
      </c>
      <c r="I5" s="256"/>
      <c r="J5" s="256"/>
      <c r="K5" s="256"/>
      <c r="L5" s="256"/>
      <c r="M5" s="256"/>
      <c r="N5" s="256"/>
      <c r="O5" s="257"/>
      <c r="P5" s="255" t="s">
        <v>14</v>
      </c>
      <c r="Q5" s="256"/>
      <c r="R5" s="256"/>
      <c r="S5" s="256"/>
      <c r="T5" s="256"/>
      <c r="U5" s="256"/>
      <c r="V5" s="257"/>
      <c r="W5" s="52" t="s">
        <v>15</v>
      </c>
      <c r="X5" s="53" t="s">
        <v>16</v>
      </c>
      <c r="Z5" s="263" t="s">
        <v>103</v>
      </c>
      <c r="AA5" s="263"/>
      <c r="AB5" s="263"/>
      <c r="AC5" s="263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54" t="s">
        <v>17</v>
      </c>
      <c r="AM5" s="254"/>
      <c r="AN5" s="254"/>
      <c r="AO5" s="254" t="s">
        <v>18</v>
      </c>
      <c r="AP5" s="254"/>
      <c r="AQ5" s="254"/>
    </row>
    <row r="6" spans="1:43" ht="12.75" customHeight="1" thickBot="1">
      <c r="A6" s="237"/>
      <c r="B6" s="266"/>
      <c r="C6" s="268"/>
      <c r="D6" s="61"/>
      <c r="E6" s="61" t="s">
        <v>8</v>
      </c>
      <c r="F6" s="61" t="s">
        <v>20</v>
      </c>
      <c r="G6" s="62" t="s">
        <v>21</v>
      </c>
      <c r="H6" s="253" t="s">
        <v>22</v>
      </c>
      <c r="I6" s="240"/>
      <c r="J6" s="240" t="s">
        <v>23</v>
      </c>
      <c r="K6" s="240"/>
      <c r="L6" s="240" t="s">
        <v>24</v>
      </c>
      <c r="M6" s="241"/>
      <c r="N6" s="238" t="s">
        <v>25</v>
      </c>
      <c r="O6" s="239"/>
      <c r="P6" s="253" t="s">
        <v>22</v>
      </c>
      <c r="Q6" s="240"/>
      <c r="R6" s="240" t="s">
        <v>23</v>
      </c>
      <c r="S6" s="240"/>
      <c r="T6" s="240" t="s">
        <v>24</v>
      </c>
      <c r="U6" s="240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124</v>
      </c>
      <c r="C7" s="136">
        <f>IF(E7="","",IF(VLOOKUP(E7,'[1]Athleten 2008 (2)'!A$1:F$999,6,FALSE)="W","F",""))</f>
      </c>
      <c r="D7" s="160">
        <v>28477</v>
      </c>
      <c r="E7" s="137"/>
      <c r="F7" s="138">
        <v>80.6</v>
      </c>
      <c r="G7" s="74">
        <f>AG7</f>
        <v>1.2235</v>
      </c>
      <c r="H7" s="161">
        <v>105</v>
      </c>
      <c r="I7" s="147"/>
      <c r="J7" s="164">
        <v>112</v>
      </c>
      <c r="K7" s="147"/>
      <c r="L7" s="164">
        <v>120</v>
      </c>
      <c r="M7" s="293"/>
      <c r="N7" s="208">
        <f aca="true" t="shared" si="0" ref="N7:N12">AH7</f>
        <v>146.82</v>
      </c>
      <c r="O7" s="209"/>
      <c r="P7" s="161">
        <v>130</v>
      </c>
      <c r="Q7" s="147"/>
      <c r="R7" s="164">
        <v>140</v>
      </c>
      <c r="S7" s="147"/>
      <c r="T7" s="164"/>
      <c r="U7" s="295" t="s">
        <v>140</v>
      </c>
      <c r="V7" s="75">
        <f aca="true" t="shared" si="1" ref="V7:X11">AI7</f>
        <v>171.29</v>
      </c>
      <c r="W7" s="167">
        <f t="shared" si="1"/>
        <v>260</v>
      </c>
      <c r="X7" s="75">
        <f t="shared" si="1"/>
        <v>318.11</v>
      </c>
      <c r="Z7" s="130">
        <f>IF(D7="","",YEAR(IF(D7&gt;1900,D7,IF(D7&lt;11,D7+2000,D7+1900))))</f>
        <v>1977</v>
      </c>
      <c r="AA7" s="130">
        <f>IF(Z7="","",YEAR($R$1)-(Z7))</f>
        <v>35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80.6</v>
      </c>
      <c r="AF7" s="76">
        <f ca="1">IF(ISBLANK(F7),"",IF(F7&gt;0,IF(AE7&gt;32,IF(AE7&lt;mscfmax,ROUND(10^(mwert*LOG(OFFSET(AF7,0,-1)/mscfmax)^2),4),1),2.7473)))</f>
        <v>1.2235</v>
      </c>
      <c r="AG7" s="77">
        <f>IF(C7="F",AF7+0.4,AF7)</f>
        <v>1.2235</v>
      </c>
      <c r="AH7" s="78">
        <f>IF(B7="","",IF(F7="","",IF(MAX(AL7:AN7)&lt;0,0,ROUND(MAX(AL7:AN7)*$AG7,2))))</f>
        <v>146.82</v>
      </c>
      <c r="AI7" s="79">
        <f>IF(B7="","",IF(F7="","",IF(MAX(AO7:AQ7)&lt;0,0,ROUND(MAX(AO7:AQ7)*$AG7,2))))</f>
        <v>171.29</v>
      </c>
      <c r="AJ7" s="80">
        <f>IF(B7="","",IF(F7="","",MAX(AL7:AN7)+MAX(AO7:AQ7)))</f>
        <v>260</v>
      </c>
      <c r="AK7" s="79">
        <f>IF(B7="","",IF(F7="","",AH7+AI7))</f>
        <v>318.11</v>
      </c>
      <c r="AL7" s="81">
        <f>IF(I7="x",0,H7)</f>
        <v>105</v>
      </c>
      <c r="AM7" s="81">
        <f>IF(K7="x",0,J7)</f>
        <v>112</v>
      </c>
      <c r="AN7" s="81">
        <f>IF(M7="x",0,L7)</f>
        <v>120</v>
      </c>
      <c r="AO7" s="81">
        <f>IF(Q7="x",0,P7)</f>
        <v>130</v>
      </c>
      <c r="AP7" s="81">
        <f>IF(S7="x",0,R7)</f>
        <v>140</v>
      </c>
      <c r="AQ7" s="81">
        <f>IF(U7="x",0,T7)</f>
        <v>0</v>
      </c>
    </row>
    <row r="8" spans="1:43" ht="15" customHeight="1">
      <c r="A8" s="139">
        <v>2</v>
      </c>
      <c r="B8" s="140" t="s">
        <v>138</v>
      </c>
      <c r="C8" s="141">
        <f>IF(E8="","",IF(VLOOKUP(E8,'[1]Athleten 2008 (2)'!A$1:F$999,6,FALSE)="W","F",""))</f>
      </c>
      <c r="D8" s="160">
        <v>27395</v>
      </c>
      <c r="E8" s="142"/>
      <c r="F8" s="143">
        <v>88.6</v>
      </c>
      <c r="G8" s="82">
        <f>AG8</f>
        <v>1.1678</v>
      </c>
      <c r="H8" s="162">
        <v>100</v>
      </c>
      <c r="I8" s="148"/>
      <c r="J8" s="165">
        <v>105</v>
      </c>
      <c r="K8" s="148"/>
      <c r="L8" s="165">
        <v>107</v>
      </c>
      <c r="M8" s="149"/>
      <c r="N8" s="213">
        <f t="shared" si="0"/>
        <v>124.95</v>
      </c>
      <c r="O8" s="214"/>
      <c r="P8" s="162">
        <v>117</v>
      </c>
      <c r="Q8" s="148"/>
      <c r="R8" s="165">
        <v>125</v>
      </c>
      <c r="S8" s="148"/>
      <c r="T8" s="165">
        <v>130</v>
      </c>
      <c r="U8" s="182" t="s">
        <v>140</v>
      </c>
      <c r="V8" s="83">
        <f t="shared" si="1"/>
        <v>145.98</v>
      </c>
      <c r="W8" s="168">
        <f t="shared" si="1"/>
        <v>232</v>
      </c>
      <c r="X8" s="83">
        <f t="shared" si="1"/>
        <v>270.93</v>
      </c>
      <c r="Z8" s="130">
        <f>IF(D8="","",YEAR(IF(D8&gt;1900,D8,IF(D8&lt;11,D8+2000,D8+1900))))</f>
        <v>1975</v>
      </c>
      <c r="AA8" s="130">
        <f>IF(Z8="","",YEAR($R$1)-(Z8))</f>
        <v>37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88.6</v>
      </c>
      <c r="AF8" s="76">
        <f ca="1">IF(ISBLANK(F8),"",IF(F8&gt;0,IF(AE8&gt;32,IF(AE8&lt;mscfmax,ROUND(10^(mwert*LOG(OFFSET(AF8,0,-1)/mscfmax)^2),4),1),2.7473)))</f>
        <v>1.1678</v>
      </c>
      <c r="AG8" s="77">
        <f>IF(C8="F",AF8+0.4,AF8)</f>
        <v>1.1678</v>
      </c>
      <c r="AH8" s="78">
        <f>IF(B8="","",IF(F8="","",IF(MAX(AL8:AN8)&lt;0,0,ROUND(MAX(AL8:AN8)*$AG8,2))))</f>
        <v>124.95</v>
      </c>
      <c r="AI8" s="79">
        <f>IF(B8="","",IF(F8="","",IF(MAX(AO8:AQ8)&lt;0,0,ROUND(MAX(AO8:AQ8)*$AG8,2))))</f>
        <v>145.98</v>
      </c>
      <c r="AJ8" s="80">
        <f>IF(B8="","",IF(F8="","",MAX(AL8:AN8)+MAX(AO8:AQ8)))</f>
        <v>232</v>
      </c>
      <c r="AK8" s="79">
        <f>IF(B8="","",IF(F8="","",AH8+AI8))</f>
        <v>270.93</v>
      </c>
      <c r="AL8" s="81">
        <f>IF(I8="x",0,H8)</f>
        <v>100</v>
      </c>
      <c r="AM8" s="81">
        <f>IF(K8="x",0,J8)</f>
        <v>105</v>
      </c>
      <c r="AN8" s="81">
        <f>IF(M8="x",0,L8)</f>
        <v>107</v>
      </c>
      <c r="AO8" s="81">
        <f>IF(Q8="x",0,P8)</f>
        <v>117</v>
      </c>
      <c r="AP8" s="81">
        <f>IF(S8="x",0,R8)</f>
        <v>125</v>
      </c>
      <c r="AQ8" s="81">
        <f>IF(U8="x",0,T8)</f>
        <v>0</v>
      </c>
    </row>
    <row r="9" spans="1:43" ht="15" customHeight="1">
      <c r="A9" s="139">
        <v>3</v>
      </c>
      <c r="B9" s="140" t="s">
        <v>125</v>
      </c>
      <c r="C9" s="141">
        <f>IF(E9="","",IF(VLOOKUP(E9,'[1]Athleten 2008 (2)'!A$1:F$999,6,FALSE)="W","F",""))</f>
      </c>
      <c r="D9" s="160">
        <v>26103</v>
      </c>
      <c r="E9" s="142"/>
      <c r="F9" s="143">
        <v>71.1</v>
      </c>
      <c r="G9" s="82">
        <f>AG9</f>
        <v>1.3137</v>
      </c>
      <c r="H9" s="162">
        <v>82</v>
      </c>
      <c r="I9" s="148"/>
      <c r="J9" s="165">
        <v>87</v>
      </c>
      <c r="K9" s="182" t="s">
        <v>140</v>
      </c>
      <c r="L9" s="165">
        <v>88</v>
      </c>
      <c r="M9" s="149"/>
      <c r="N9" s="213">
        <f t="shared" si="0"/>
        <v>115.61</v>
      </c>
      <c r="O9" s="214"/>
      <c r="P9" s="162">
        <v>97</v>
      </c>
      <c r="Q9" s="148"/>
      <c r="R9" s="165">
        <v>102</v>
      </c>
      <c r="S9" s="148"/>
      <c r="T9" s="165">
        <v>105</v>
      </c>
      <c r="U9" s="182" t="s">
        <v>140</v>
      </c>
      <c r="V9" s="83">
        <f t="shared" si="1"/>
        <v>134</v>
      </c>
      <c r="W9" s="168">
        <f t="shared" si="1"/>
        <v>190</v>
      </c>
      <c r="X9" s="83">
        <f t="shared" si="1"/>
        <v>249.61</v>
      </c>
      <c r="Z9" s="130">
        <f>IF(D9="","",YEAR(IF(D9&gt;1900,D9,IF(D9&lt;11,D9+2000,D9+1900))))</f>
        <v>1971</v>
      </c>
      <c r="AA9" s="130">
        <f>IF(Z9="","",YEAR($R$1)-(Z9))</f>
        <v>41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71.1</v>
      </c>
      <c r="AF9" s="76">
        <f ca="1">IF(ISBLANK(F9),"",IF(F9&gt;0,IF(AE9&gt;32,IF(AE9&lt;mscfmax,ROUND(10^(mwert*LOG(OFFSET(AF9,0,-1)/mscfmax)^2),4),1),2.7473)))</f>
        <v>1.3137</v>
      </c>
      <c r="AG9" s="77">
        <f>IF(C9="F",AF9+0.4,AF9)</f>
        <v>1.3137</v>
      </c>
      <c r="AH9" s="78">
        <f>IF(B9="","",IF(F9="","",IF(MAX(AL9:AN9)&lt;0,0,ROUND(MAX(AL9:AN9)*$AG9,2))))</f>
        <v>115.61</v>
      </c>
      <c r="AI9" s="79">
        <f>IF(B9="","",IF(F9="","",IF(MAX(AO9:AQ9)&lt;0,0,ROUND(MAX(AO9:AQ9)*$AG9,2))))</f>
        <v>134</v>
      </c>
      <c r="AJ9" s="80">
        <f>IF(B9="","",IF(F9="","",MAX(AL9:AN9)+MAX(AO9:AQ9)))</f>
        <v>190</v>
      </c>
      <c r="AK9" s="79">
        <f>IF(B9="","",IF(F9="","",AH9+AI9))</f>
        <v>249.61</v>
      </c>
      <c r="AL9" s="81">
        <f>IF(I9="x",0,H9)</f>
        <v>82</v>
      </c>
      <c r="AM9" s="81">
        <f>IF(K9="x",0,J9)</f>
        <v>0</v>
      </c>
      <c r="AN9" s="81">
        <f>IF(M9="x",0,L9)</f>
        <v>88</v>
      </c>
      <c r="AO9" s="81">
        <f>IF(Q9="x",0,P9)</f>
        <v>97</v>
      </c>
      <c r="AP9" s="81">
        <f>IF(S9="x",0,R9)</f>
        <v>102</v>
      </c>
      <c r="AQ9" s="81">
        <f>IF(U9="x",0,T9)</f>
        <v>0</v>
      </c>
    </row>
    <row r="10" spans="1:43" ht="15" customHeight="1">
      <c r="A10" s="139">
        <v>4</v>
      </c>
      <c r="B10" s="140" t="s">
        <v>126</v>
      </c>
      <c r="C10" s="141">
        <f>IF(E10="","",IF(VLOOKUP(E10,'[1]Athleten 2008 (2)'!A$1:F$999,6,FALSE)="W","F",""))</f>
      </c>
      <c r="D10" s="160">
        <v>33639</v>
      </c>
      <c r="E10" s="142"/>
      <c r="F10" s="143">
        <v>88.8</v>
      </c>
      <c r="G10" s="82">
        <f>AG10</f>
        <v>1.1666</v>
      </c>
      <c r="H10" s="162">
        <v>82</v>
      </c>
      <c r="I10" s="182"/>
      <c r="J10" s="165">
        <v>87</v>
      </c>
      <c r="K10" s="148"/>
      <c r="L10" s="165">
        <v>90</v>
      </c>
      <c r="M10" s="149"/>
      <c r="N10" s="213">
        <f t="shared" si="0"/>
        <v>104.99</v>
      </c>
      <c r="O10" s="214"/>
      <c r="P10" s="162">
        <v>110</v>
      </c>
      <c r="Q10" s="148"/>
      <c r="R10" s="165">
        <v>117</v>
      </c>
      <c r="S10" s="148"/>
      <c r="T10" s="165">
        <v>123</v>
      </c>
      <c r="U10" s="182" t="s">
        <v>140</v>
      </c>
      <c r="V10" s="83">
        <f t="shared" si="1"/>
        <v>136.49</v>
      </c>
      <c r="W10" s="168">
        <f t="shared" si="1"/>
        <v>207</v>
      </c>
      <c r="X10" s="83">
        <f t="shared" si="1"/>
        <v>241.48000000000002</v>
      </c>
      <c r="Z10" s="130">
        <f>IF(D10="","",YEAR(IF(D10&gt;1900,D10,IF(D10&lt;11,D10+2000,D10+1900))))</f>
        <v>1992</v>
      </c>
      <c r="AA10" s="130">
        <f>IF(Z10="","",YEAR($R$1)-(Z10))</f>
        <v>20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88.8</v>
      </c>
      <c r="AF10" s="76">
        <f ca="1">IF(ISBLANK(F10),"",IF(F10&gt;0,IF(AE10&gt;32,IF(AE10&lt;mscfmax,ROUND(10^(mwert*LOG(OFFSET(AF10,0,-1)/mscfmax)^2),4),1),2.7473)))</f>
        <v>1.1666</v>
      </c>
      <c r="AG10" s="77">
        <f>IF(C10="F",AF10+0.4,AF10)</f>
        <v>1.1666</v>
      </c>
      <c r="AH10" s="78">
        <f>IF(B10="","",IF(F10="","",IF(MAX(AL10:AN10)&lt;0,0,ROUND(MAX(AL10:AN10)*$AG10,2))))</f>
        <v>104.99</v>
      </c>
      <c r="AI10" s="79">
        <f>IF(B10="","",IF(F10="","",IF(MAX(AO10:AQ10)&lt;0,0,ROUND(MAX(AO10:AQ10)*$AG10,2))))</f>
        <v>136.49</v>
      </c>
      <c r="AJ10" s="80">
        <f>IF(B10="","",IF(F10="","",MAX(AL10:AN10)+MAX(AO10:AQ10)))</f>
        <v>207</v>
      </c>
      <c r="AK10" s="79">
        <f>IF(B10="","",IF(F10="","",AH10+AI10))</f>
        <v>241.48000000000002</v>
      </c>
      <c r="AL10" s="81">
        <f>IF(I10="x",0,H10)</f>
        <v>82</v>
      </c>
      <c r="AM10" s="81">
        <f>IF(K10="x",0,J10)</f>
        <v>87</v>
      </c>
      <c r="AN10" s="81">
        <f>IF(M10="x",0,L10)</f>
        <v>90</v>
      </c>
      <c r="AO10" s="81">
        <f>IF(Q10="x",0,P10)</f>
        <v>110</v>
      </c>
      <c r="AP10" s="81">
        <f>IF(S10="x",0,R10)</f>
        <v>117</v>
      </c>
      <c r="AQ10" s="81">
        <f>IF(U10="x",0,T10)</f>
        <v>0</v>
      </c>
    </row>
    <row r="11" spans="1:43" ht="15" customHeight="1" thickBot="1">
      <c r="A11" s="153">
        <v>5</v>
      </c>
      <c r="B11" s="154" t="s">
        <v>139</v>
      </c>
      <c r="C11" s="155"/>
      <c r="D11" s="171">
        <v>24108</v>
      </c>
      <c r="E11" s="156"/>
      <c r="F11" s="157">
        <v>102.9</v>
      </c>
      <c r="G11" s="158">
        <f>AG11</f>
        <v>1.0985</v>
      </c>
      <c r="H11" s="163">
        <v>77</v>
      </c>
      <c r="I11" s="159"/>
      <c r="J11" s="166">
        <v>80</v>
      </c>
      <c r="K11" s="159"/>
      <c r="L11" s="166">
        <v>82</v>
      </c>
      <c r="M11" s="292" t="s">
        <v>140</v>
      </c>
      <c r="N11" s="199">
        <f t="shared" si="0"/>
        <v>87.88</v>
      </c>
      <c r="O11" s="200"/>
      <c r="P11" s="163">
        <v>90</v>
      </c>
      <c r="Q11" s="159"/>
      <c r="R11" s="166">
        <v>94</v>
      </c>
      <c r="S11" s="291" t="s">
        <v>140</v>
      </c>
      <c r="T11" s="166">
        <v>94</v>
      </c>
      <c r="U11" s="291" t="s">
        <v>140</v>
      </c>
      <c r="V11" s="84">
        <f t="shared" si="1"/>
        <v>98.87</v>
      </c>
      <c r="W11" s="169">
        <f t="shared" si="1"/>
        <v>170</v>
      </c>
      <c r="X11" s="84">
        <f t="shared" si="1"/>
        <v>186.75</v>
      </c>
      <c r="Z11" s="130">
        <f>IF(D11="","",YEAR(IF(D11&gt;1900,D11,IF(D11&lt;11,D11+2000,D11+1900))))</f>
        <v>1966</v>
      </c>
      <c r="AA11" s="130">
        <f>IF(Z11="","",YEAR($R$1)-(Z11))</f>
        <v>46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102.9</v>
      </c>
      <c r="AF11" s="76">
        <f ca="1">IF(ISBLANK(F11),"",IF(F11&gt;0,IF(AE11&gt;32,IF(AE11&lt;mscfmax,ROUND(10^(mwert*LOG(OFFSET(AF11,0,-1)/mscfmax)^2),4),1),2.7473)))</f>
        <v>1.0985</v>
      </c>
      <c r="AG11" s="77">
        <f>IF(C11="F",AF11+0.4,AF11)</f>
        <v>1.0985</v>
      </c>
      <c r="AH11" s="78">
        <f>IF(B11="","",IF(F11="","",IF(MAX(AL11:AN11)&lt;0,0,ROUND(MAX(AL11:AN11)*$AG11,2))))</f>
        <v>87.88</v>
      </c>
      <c r="AI11" s="79">
        <f>IF(B11="","",IF(F11="","",IF(MAX(AO11:AQ11)&lt;0,0,ROUND(MAX(AO11:AQ11)*$AG11,2))))</f>
        <v>98.87</v>
      </c>
      <c r="AJ11" s="80">
        <f>IF(B11="","",IF(F11="","",MAX(AL11:AN11)+MAX(AO11:AQ11)))</f>
        <v>170</v>
      </c>
      <c r="AK11" s="79">
        <f>IF(B11="","",IF(F11="","",AH11+AI11))</f>
        <v>186.75</v>
      </c>
      <c r="AL11" s="81">
        <f>IF(I11="x",0,H11)</f>
        <v>77</v>
      </c>
      <c r="AM11" s="81">
        <f>IF(K11="x",0,J11)</f>
        <v>80</v>
      </c>
      <c r="AN11" s="81">
        <f>IF(M11="x",0,L11)</f>
        <v>0</v>
      </c>
      <c r="AO11" s="81">
        <f>IF(Q11="x",0,P11)</f>
        <v>90</v>
      </c>
      <c r="AP11" s="81">
        <f>IF(S11="x",0,R11)</f>
        <v>0</v>
      </c>
      <c r="AQ11" s="81">
        <f>IF(U11="x",0,T11)</f>
        <v>0</v>
      </c>
    </row>
    <row r="12" spans="1:46" ht="15" customHeight="1">
      <c r="A12" s="85"/>
      <c r="B12" s="86" t="s">
        <v>99</v>
      </c>
      <c r="C12" s="197" t="s">
        <v>104</v>
      </c>
      <c r="D12" s="197"/>
      <c r="E12" s="197"/>
      <c r="F12" s="197"/>
      <c r="G12" s="127">
        <v>1</v>
      </c>
      <c r="H12" s="183" t="s">
        <v>28</v>
      </c>
      <c r="I12" s="184"/>
      <c r="J12" s="184"/>
      <c r="K12" s="184"/>
      <c r="L12" s="184"/>
      <c r="M12" s="210"/>
      <c r="N12" s="208">
        <f t="shared" si="0"/>
        <v>580.25</v>
      </c>
      <c r="O12" s="209"/>
      <c r="P12" s="183" t="s">
        <v>29</v>
      </c>
      <c r="Q12" s="184"/>
      <c r="R12" s="184"/>
      <c r="S12" s="184"/>
      <c r="T12" s="184"/>
      <c r="U12" s="184"/>
      <c r="V12" s="75">
        <f>AI12</f>
        <v>686.63</v>
      </c>
      <c r="W12" s="87" t="s">
        <v>30</v>
      </c>
      <c r="X12" s="75">
        <f aca="true" t="shared" si="2" ref="X12:X24">AK12</f>
        <v>1266.88</v>
      </c>
      <c r="Z12" s="123" t="s">
        <v>110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105</v>
      </c>
      <c r="AH12" s="89">
        <f>SUM(AH7:AH11)</f>
        <v>580.25</v>
      </c>
      <c r="AI12" s="79">
        <f>SUM(AI7:AI11)</f>
        <v>686.63</v>
      </c>
      <c r="AJ12" s="90" t="s">
        <v>30</v>
      </c>
      <c r="AK12" s="79">
        <f>SUM(AK7:AK11)</f>
        <v>1266.88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1</v>
      </c>
    </row>
    <row r="13" spans="1:45" ht="15" customHeight="1">
      <c r="A13" s="85"/>
      <c r="B13" s="201" t="s">
        <v>130</v>
      </c>
      <c r="C13" s="201"/>
      <c r="D13" s="201"/>
      <c r="E13" s="201"/>
      <c r="F13" s="201"/>
      <c r="G13" s="202"/>
      <c r="H13" s="205" t="s">
        <v>103</v>
      </c>
      <c r="I13" s="206"/>
      <c r="J13" s="206"/>
      <c r="K13" s="206"/>
      <c r="L13" s="206"/>
      <c r="M13" s="207"/>
      <c r="N13" s="213">
        <f>AB13</f>
        <v>0</v>
      </c>
      <c r="O13" s="214"/>
      <c r="P13" s="187" t="s">
        <v>103</v>
      </c>
      <c r="Q13" s="188"/>
      <c r="R13" s="188"/>
      <c r="S13" s="188"/>
      <c r="T13" s="188"/>
      <c r="U13" s="188"/>
      <c r="V13" s="83">
        <f>AC13</f>
        <v>0</v>
      </c>
      <c r="W13" s="96" t="s">
        <v>31</v>
      </c>
      <c r="X13" s="83">
        <f t="shared" si="2"/>
        <v>0</v>
      </c>
      <c r="Z13" s="123"/>
      <c r="AA13" s="123" t="s">
        <v>108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0</v>
      </c>
      <c r="AI13" s="98">
        <f>V13</f>
        <v>0</v>
      </c>
      <c r="AJ13" s="97" t="s">
        <v>31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01"/>
      <c r="C14" s="201"/>
      <c r="D14" s="201"/>
      <c r="E14" s="201"/>
      <c r="F14" s="201"/>
      <c r="G14" s="202"/>
      <c r="H14" s="189" t="s">
        <v>32</v>
      </c>
      <c r="I14" s="190"/>
      <c r="J14" s="190"/>
      <c r="K14" s="190"/>
      <c r="L14" s="190"/>
      <c r="M14" s="244"/>
      <c r="N14" s="211">
        <f aca="true" t="shared" si="3" ref="N14:N21">AH14</f>
        <v>580.25</v>
      </c>
      <c r="O14" s="212"/>
      <c r="P14" s="189" t="s">
        <v>32</v>
      </c>
      <c r="Q14" s="190"/>
      <c r="R14" s="190"/>
      <c r="S14" s="190"/>
      <c r="T14" s="190"/>
      <c r="U14" s="190"/>
      <c r="V14" s="99">
        <f aca="true" t="shared" si="4" ref="V14:V21">AI14</f>
        <v>686.63</v>
      </c>
      <c r="W14" s="100" t="s">
        <v>32</v>
      </c>
      <c r="X14" s="99">
        <f t="shared" si="2"/>
        <v>1266.88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580.25</v>
      </c>
      <c r="AI14" s="98">
        <f>AI12+AI13</f>
        <v>686.63</v>
      </c>
      <c r="AJ14" s="97" t="s">
        <v>32</v>
      </c>
      <c r="AK14" s="102">
        <f>AK12+AK13</f>
        <v>1266.88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03"/>
      <c r="C15" s="203"/>
      <c r="D15" s="203"/>
      <c r="E15" s="203"/>
      <c r="F15" s="203"/>
      <c r="G15" s="204"/>
      <c r="H15" s="185" t="s">
        <v>33</v>
      </c>
      <c r="I15" s="186"/>
      <c r="J15" s="186"/>
      <c r="K15" s="186"/>
      <c r="L15" s="186"/>
      <c r="M15" s="198"/>
      <c r="N15" s="199">
        <f t="shared" si="3"/>
        <v>13.370000000000005</v>
      </c>
      <c r="O15" s="200"/>
      <c r="P15" s="185" t="s">
        <v>33</v>
      </c>
      <c r="Q15" s="186"/>
      <c r="R15" s="186"/>
      <c r="S15" s="186"/>
      <c r="T15" s="186"/>
      <c r="U15" s="186"/>
      <c r="V15" s="84">
        <f t="shared" si="4"/>
        <v>-71.92999999999995</v>
      </c>
      <c r="W15" s="105" t="s">
        <v>34</v>
      </c>
      <c r="X15" s="84">
        <f t="shared" si="2"/>
        <v>-58.55999999999972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1"/>
      <c r="AG15" s="88"/>
      <c r="AH15" s="106">
        <f>AH14-AH23</f>
        <v>13.370000000000005</v>
      </c>
      <c r="AI15" s="107">
        <f>AI14-AI23</f>
        <v>-71.92999999999995</v>
      </c>
      <c r="AJ15" s="108" t="s">
        <v>34</v>
      </c>
      <c r="AK15" s="107">
        <f>AK14-AK23</f>
        <v>-58.55999999999972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">
        <v>133</v>
      </c>
      <c r="C16" s="136">
        <f>IF(E16="","",IF(VLOOKUP(E16,'[1]Athleten 2008 (2)'!A$1:F$999,6,FALSE)="W","F",""))</f>
      </c>
      <c r="D16" s="160">
        <v>30098</v>
      </c>
      <c r="E16" s="137">
        <v>4116</v>
      </c>
      <c r="F16" s="138">
        <v>66.9</v>
      </c>
      <c r="G16" s="74">
        <f>AG16</f>
        <v>1.3651</v>
      </c>
      <c r="H16" s="161">
        <v>75</v>
      </c>
      <c r="I16" s="147"/>
      <c r="J16" s="164">
        <v>80</v>
      </c>
      <c r="K16" s="147"/>
      <c r="L16" s="164">
        <v>85</v>
      </c>
      <c r="M16" s="293" t="s">
        <v>140</v>
      </c>
      <c r="N16" s="208">
        <f t="shared" si="3"/>
        <v>109.21</v>
      </c>
      <c r="O16" s="209"/>
      <c r="P16" s="161">
        <v>105</v>
      </c>
      <c r="Q16" s="147"/>
      <c r="R16" s="164">
        <v>110</v>
      </c>
      <c r="S16" s="147"/>
      <c r="T16" s="164">
        <v>113</v>
      </c>
      <c r="U16" s="147"/>
      <c r="V16" s="75">
        <f t="shared" si="4"/>
        <v>154.26</v>
      </c>
      <c r="W16" s="167">
        <f>AJ16</f>
        <v>193</v>
      </c>
      <c r="X16" s="75">
        <f t="shared" si="2"/>
        <v>263.46999999999997</v>
      </c>
      <c r="Z16" s="130">
        <f>IF(D16="","",YEAR(IF(D16&gt;1900,D16,IF(D16&lt;11,D16+2000,D16+1900))))</f>
        <v>1982</v>
      </c>
      <c r="AA16" s="130">
        <f>IF(Z16="","",YEAR($R$1)-(Z16))</f>
        <v>30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66.9</v>
      </c>
      <c r="AF16" s="76">
        <f ca="1">IF(ISBLANK(F16),"",IF(F16&gt;0,IF(AE16&gt;32,IF(AE16&lt;mscfmax,ROUND(10^(mwert*LOG(OFFSET(AF16,0,-1)/mscfmax)^2),4),1),2.7473)))</f>
        <v>1.3651</v>
      </c>
      <c r="AG16" s="109">
        <f>IF(C16="F",AF16+0.4,AF16)</f>
        <v>1.3651</v>
      </c>
      <c r="AH16" s="110">
        <f>IF(B16="","",IF(F16="","",IF(MAX(AL16:AN16)&lt;0,0,ROUND(MAX(AL16:AN16)*$AG16,2))))</f>
        <v>109.21</v>
      </c>
      <c r="AI16" s="98">
        <f>IF(B16="","",IF(F16="","",IF(MAX(AO16:AQ16)&lt;0,0,ROUND(MAX(AO16:AQ16)*$AG16,2))))</f>
        <v>154.26</v>
      </c>
      <c r="AJ16" s="111">
        <f>IF(B16="","",IF(F16="","",MAX(AL16:AN16)+MAX(AO16:AQ16)))</f>
        <v>193</v>
      </c>
      <c r="AK16" s="98">
        <f>IF(B16="","",IF(F16="","",AH16+AI16))</f>
        <v>263.46999999999997</v>
      </c>
      <c r="AL16" s="81">
        <f>IF(I16="x",0,H16)</f>
        <v>75</v>
      </c>
      <c r="AM16" s="81">
        <f>IF(K16="x",0,J16)</f>
        <v>80</v>
      </c>
      <c r="AN16" s="81">
        <f>IF(M16="x",0,L16)</f>
        <v>0</v>
      </c>
      <c r="AO16" s="81">
        <f>IF(Q16="x",0,P16)</f>
        <v>105</v>
      </c>
      <c r="AP16" s="81">
        <f>IF(S16="x",0,R16)</f>
        <v>110</v>
      </c>
      <c r="AQ16" s="81">
        <f>IF(U16="x",0,T16)</f>
        <v>113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134</v>
      </c>
      <c r="C17" s="141">
        <f>IF(E17="","",IF(VLOOKUP(E17,'[1]Athleten 2008 (2)'!A$1:F$999,6,FALSE)="W","F",""))</f>
      </c>
      <c r="D17" s="160">
        <v>34068</v>
      </c>
      <c r="E17" s="142"/>
      <c r="F17" s="143">
        <v>67.8</v>
      </c>
      <c r="G17" s="82">
        <f>AG17</f>
        <v>1.3534</v>
      </c>
      <c r="H17" s="162">
        <v>75</v>
      </c>
      <c r="I17" s="148"/>
      <c r="J17" s="165">
        <v>82</v>
      </c>
      <c r="K17" s="148"/>
      <c r="L17" s="165">
        <v>87</v>
      </c>
      <c r="M17" s="294" t="s">
        <v>140</v>
      </c>
      <c r="N17" s="213">
        <f t="shared" si="3"/>
        <v>110.98</v>
      </c>
      <c r="O17" s="214"/>
      <c r="P17" s="162">
        <v>105</v>
      </c>
      <c r="Q17" s="148"/>
      <c r="R17" s="165">
        <v>110</v>
      </c>
      <c r="S17" s="148"/>
      <c r="T17" s="165">
        <v>115</v>
      </c>
      <c r="U17" s="148"/>
      <c r="V17" s="83">
        <f t="shared" si="4"/>
        <v>155.64</v>
      </c>
      <c r="W17" s="168">
        <f>AJ17</f>
        <v>197</v>
      </c>
      <c r="X17" s="83">
        <f t="shared" si="2"/>
        <v>266.62</v>
      </c>
      <c r="Z17" s="130">
        <f>IF(D17="","",YEAR(IF(D17&gt;1900,D17,IF(D17&lt;11,D17+2000,D17+1900))))</f>
        <v>1993</v>
      </c>
      <c r="AA17" s="130">
        <f>IF(Z17="","",YEAR($R$1)-(Z17))</f>
        <v>19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67.8</v>
      </c>
      <c r="AF17" s="76">
        <f ca="1">IF(ISBLANK(F17),"",IF(F17&gt;0,IF(AE17&gt;32,IF(AE17&lt;mscfmax,ROUND(10^(mwert*LOG(OFFSET(AF17,0,-1)/mscfmax)^2),4),1),2.7473)))</f>
        <v>1.3534</v>
      </c>
      <c r="AG17" s="77">
        <f>IF(C17="F",AF17+0.4,AF17)</f>
        <v>1.3534</v>
      </c>
      <c r="AH17" s="110">
        <f>IF(B17="","",IF(F17="","",IF(MAX(AL17:AN17)&lt;0,0,ROUND(MAX(AL17:AN17)*$AG17,2))))</f>
        <v>110.98</v>
      </c>
      <c r="AI17" s="98">
        <f>IF(B17="","",IF(F17="","",IF(MAX(AO17:AQ17)&lt;0,0,ROUND(MAX(AO17:AQ17)*$AG17,2))))</f>
        <v>155.64</v>
      </c>
      <c r="AJ17" s="80">
        <f>IF(B17="","",IF(F17="","",MAX(AL17:AN17)+MAX(AO17:AQ17)))</f>
        <v>197</v>
      </c>
      <c r="AK17" s="79">
        <f>IF(B17="","",IF(F17="","",AH17+AI17))</f>
        <v>266.62</v>
      </c>
      <c r="AL17" s="81">
        <f>IF(I17="x",0,H17)</f>
        <v>75</v>
      </c>
      <c r="AM17" s="81">
        <f>IF(K17="x",0,J17)</f>
        <v>82</v>
      </c>
      <c r="AN17" s="81">
        <f>IF(M17="x",0,L17)</f>
        <v>0</v>
      </c>
      <c r="AO17" s="81">
        <f>IF(Q17="x",0,P17)</f>
        <v>105</v>
      </c>
      <c r="AP17" s="81">
        <f>IF(S17="x",0,R17)</f>
        <v>110</v>
      </c>
      <c r="AQ17" s="81">
        <f>IF(U17="x",0,T17)</f>
        <v>115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">
        <v>135</v>
      </c>
      <c r="C18" s="141">
        <f>IF(E18="","",IF(VLOOKUP(E18,'[1]Athleten 2008 (2)'!A$1:F$999,6,FALSE)="W","F",""))</f>
      </c>
      <c r="D18" s="160">
        <v>33382</v>
      </c>
      <c r="E18" s="142"/>
      <c r="F18" s="143">
        <v>86</v>
      </c>
      <c r="G18" s="82">
        <f>AG18</f>
        <v>1.1843</v>
      </c>
      <c r="H18" s="162">
        <v>75</v>
      </c>
      <c r="I18" s="148"/>
      <c r="J18" s="165">
        <v>80</v>
      </c>
      <c r="K18" s="148"/>
      <c r="L18" s="165">
        <v>86</v>
      </c>
      <c r="M18" s="294" t="s">
        <v>140</v>
      </c>
      <c r="N18" s="213">
        <f t="shared" si="3"/>
        <v>94.74</v>
      </c>
      <c r="O18" s="214"/>
      <c r="P18" s="162">
        <v>105</v>
      </c>
      <c r="Q18" s="148"/>
      <c r="R18" s="165">
        <v>110</v>
      </c>
      <c r="S18" s="148"/>
      <c r="T18" s="165">
        <v>113</v>
      </c>
      <c r="U18" s="148"/>
      <c r="V18" s="83">
        <f t="shared" si="4"/>
        <v>133.83</v>
      </c>
      <c r="W18" s="168">
        <f>AJ18</f>
        <v>193</v>
      </c>
      <c r="X18" s="83">
        <f t="shared" si="2"/>
        <v>228.57</v>
      </c>
      <c r="Z18" s="130">
        <f>IF(D18="","",YEAR(IF(D18&gt;1900,D18,IF(D18&lt;11,D18+2000,D18+1900))))</f>
        <v>1991</v>
      </c>
      <c r="AA18" s="130">
        <f>IF(Z18="","",YEAR($R$1)-(Z18))</f>
        <v>21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86</v>
      </c>
      <c r="AF18" s="76">
        <f ca="1">IF(ISBLANK(F18),"",IF(F18&gt;0,IF(AE18&gt;32,IF(AE18&lt;mscfmax,ROUND(10^(mwert*LOG(OFFSET(AF18,0,-1)/mscfmax)^2),4),1),2.7473)))</f>
        <v>1.1843</v>
      </c>
      <c r="AG18" s="77">
        <f>IF(C18="F",AF18+0.4,AF18)</f>
        <v>1.1843</v>
      </c>
      <c r="AH18" s="110">
        <f>IF(B18="","",IF(F18="","",IF(MAX(AL18:AN18)&lt;0,0,ROUND(MAX(AL18:AN18)*$AG18,2))))</f>
        <v>94.74</v>
      </c>
      <c r="AI18" s="98">
        <f>IF(B18="","",IF(F18="","",IF(MAX(AO18:AQ18)&lt;0,0,ROUND(MAX(AO18:AQ18)*$AG18,2))))</f>
        <v>133.83</v>
      </c>
      <c r="AJ18" s="80">
        <f>IF(B18="","",IF(F18="","",MAX(AL18:AN18)+MAX(AO18:AQ18)))</f>
        <v>193</v>
      </c>
      <c r="AK18" s="79">
        <f>IF(B18="","",IF(F18="","",AH18+AI18))</f>
        <v>228.57</v>
      </c>
      <c r="AL18" s="81">
        <f>IF(I18="x",0,H18)</f>
        <v>75</v>
      </c>
      <c r="AM18" s="81">
        <f>IF(K18="x",0,J18)</f>
        <v>80</v>
      </c>
      <c r="AN18" s="81">
        <f>IF(M18="x",0,L18)</f>
        <v>0</v>
      </c>
      <c r="AO18" s="81">
        <f>IF(Q18="x",0,P18)</f>
        <v>105</v>
      </c>
      <c r="AP18" s="81">
        <f>IF(S18="x",0,R18)</f>
        <v>110</v>
      </c>
      <c r="AQ18" s="81">
        <f>IF(U18="x",0,T18)</f>
        <v>113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136</v>
      </c>
      <c r="C19" s="141"/>
      <c r="D19" s="160">
        <v>30513</v>
      </c>
      <c r="E19" s="142">
        <v>4027</v>
      </c>
      <c r="F19" s="143">
        <v>101.2</v>
      </c>
      <c r="G19" s="82">
        <f>AG19</f>
        <v>1.1052</v>
      </c>
      <c r="H19" s="162">
        <v>115</v>
      </c>
      <c r="I19" s="148"/>
      <c r="J19" s="165">
        <v>122</v>
      </c>
      <c r="K19" s="148"/>
      <c r="L19" s="165">
        <v>130</v>
      </c>
      <c r="M19" s="149"/>
      <c r="N19" s="213">
        <f t="shared" si="3"/>
        <v>143.68</v>
      </c>
      <c r="O19" s="214"/>
      <c r="P19" s="162">
        <v>140</v>
      </c>
      <c r="Q19" s="148"/>
      <c r="R19" s="165">
        <v>145</v>
      </c>
      <c r="S19" s="148"/>
      <c r="T19" s="165">
        <v>150</v>
      </c>
      <c r="U19" s="182"/>
      <c r="V19" s="83">
        <f t="shared" si="4"/>
        <v>165.78</v>
      </c>
      <c r="W19" s="168">
        <f>AJ19</f>
        <v>280</v>
      </c>
      <c r="X19" s="83">
        <f t="shared" si="2"/>
        <v>309.46000000000004</v>
      </c>
      <c r="Z19" s="130">
        <f>IF(D19="","",YEAR(IF(D19&gt;1900,D19,IF(D19&lt;11,D19+2000,D19+1900))))</f>
        <v>1983</v>
      </c>
      <c r="AA19" s="130">
        <f>IF(Z19="","",YEAR($R$1)-(Z19))</f>
        <v>29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101.2</v>
      </c>
      <c r="AF19" s="76">
        <f ca="1">IF(ISBLANK(F19),"",IF(F19&gt;0,IF(AE19&gt;32,IF(AE19&lt;mscfmax,ROUND(10^(mwert*LOG(OFFSET(AF19,0,-1)/mscfmax)^2),4),1),2.7473)))</f>
        <v>1.1052</v>
      </c>
      <c r="AG19" s="77">
        <f>IF(C19="F",AF19+0.4,AF19)</f>
        <v>1.1052</v>
      </c>
      <c r="AH19" s="110">
        <f>IF(B19="","",IF(F19="","",IF(MAX(AL19:AN19)&lt;0,0,ROUND(MAX(AL19:AN19)*$AG19,2))))</f>
        <v>143.68</v>
      </c>
      <c r="AI19" s="98">
        <f>IF(B19="","",IF(F19="","",IF(MAX(AO19:AQ19)&lt;0,0,ROUND(MAX(AO19:AQ19)*$AG19,2))))</f>
        <v>165.78</v>
      </c>
      <c r="AJ19" s="80">
        <f>IF(B19="","",IF(F19="","",MAX(AL19:AN19)+MAX(AO19:AQ19)))</f>
        <v>280</v>
      </c>
      <c r="AK19" s="79">
        <f>IF(B19="","",IF(F19="","",AH19+AI19))</f>
        <v>309.46000000000004</v>
      </c>
      <c r="AL19" s="81">
        <f>IF(I19="x",0,H19)</f>
        <v>115</v>
      </c>
      <c r="AM19" s="81">
        <f>IF(K19="x",0,J19)</f>
        <v>122</v>
      </c>
      <c r="AN19" s="81">
        <f>IF(M19="x",0,L19)</f>
        <v>130</v>
      </c>
      <c r="AO19" s="81">
        <f>IF(Q19="x",0,P19)</f>
        <v>140</v>
      </c>
      <c r="AP19" s="81">
        <f>IF(S19="x",0,R19)</f>
        <v>145</v>
      </c>
      <c r="AQ19" s="81">
        <f>IF(U19="x",0,T19)</f>
        <v>150</v>
      </c>
      <c r="AR19" s="103" t="s">
        <v>57</v>
      </c>
      <c r="AS19" s="103" t="s">
        <v>58</v>
      </c>
    </row>
    <row r="20" spans="1:45" ht="15" customHeight="1" thickBot="1">
      <c r="A20" s="153">
        <v>10</v>
      </c>
      <c r="B20" s="154" t="s">
        <v>137</v>
      </c>
      <c r="C20" s="155"/>
      <c r="D20" s="171">
        <v>28394</v>
      </c>
      <c r="E20" s="156">
        <v>4443</v>
      </c>
      <c r="F20" s="157">
        <v>64</v>
      </c>
      <c r="G20" s="158">
        <f>AG20</f>
        <v>1.4061</v>
      </c>
      <c r="H20" s="163">
        <v>77</v>
      </c>
      <c r="I20" s="159"/>
      <c r="J20" s="166">
        <v>80</v>
      </c>
      <c r="K20" s="291" t="s">
        <v>140</v>
      </c>
      <c r="L20" s="166">
        <v>80</v>
      </c>
      <c r="M20" s="292" t="s">
        <v>140</v>
      </c>
      <c r="N20" s="199">
        <f t="shared" si="3"/>
        <v>108.27</v>
      </c>
      <c r="O20" s="200"/>
      <c r="P20" s="163">
        <v>102</v>
      </c>
      <c r="Q20" s="159"/>
      <c r="R20" s="166">
        <v>106</v>
      </c>
      <c r="S20" s="159"/>
      <c r="T20" s="166">
        <v>108</v>
      </c>
      <c r="U20" s="291" t="s">
        <v>140</v>
      </c>
      <c r="V20" s="84">
        <f t="shared" si="4"/>
        <v>149.05</v>
      </c>
      <c r="W20" s="169">
        <f>AJ20</f>
        <v>183</v>
      </c>
      <c r="X20" s="84">
        <f t="shared" si="2"/>
        <v>257.32</v>
      </c>
      <c r="Z20" s="130">
        <f>IF(D20="","",YEAR(IF(D20&gt;1900,D20,IF(D20&lt;11,D20+2000,D20+1900))))</f>
        <v>1977</v>
      </c>
      <c r="AA20" s="130">
        <f>IF(Z20="","",YEAR($R$1)-(Z20))</f>
        <v>35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64</v>
      </c>
      <c r="AF20" s="76">
        <f ca="1">IF(ISBLANK(F20),"",IF(F20&gt;0,IF(AE20&gt;32,IF(AE20&lt;mscfmax,ROUND(10^(mwert*LOG(OFFSET(AF20,0,-1)/mscfmax)^2),4),1),2.7473)))</f>
        <v>1.4061</v>
      </c>
      <c r="AG20" s="77">
        <f>IF(C20="F",AF20+0.4,AF20)</f>
        <v>1.4061</v>
      </c>
      <c r="AH20" s="110">
        <f>IF(B20="","",IF(F20="","",IF(MAX(AL20:AN20)&lt;0,0,ROUND(MAX(AL20:AN20)*$AG20,2))))</f>
        <v>108.27</v>
      </c>
      <c r="AI20" s="98">
        <f>IF(B20="","",IF(F20="","",IF(MAX(AO20:AQ20)&lt;0,0,ROUND(MAX(AO20:AQ20)*$AG20,2))))</f>
        <v>149.05</v>
      </c>
      <c r="AJ20" s="80">
        <f>IF(B20="","",IF(F20="","",MAX(AL20:AN20)+MAX(AO20:AQ20)))</f>
        <v>183</v>
      </c>
      <c r="AK20" s="79">
        <f>IF(B20="","",IF(F20="","",AH20+AI20))</f>
        <v>257.32</v>
      </c>
      <c r="AL20" s="81">
        <f>IF(I20="x",0,H20)</f>
        <v>77</v>
      </c>
      <c r="AM20" s="81">
        <f>IF(K20="x",0,J20)</f>
        <v>0</v>
      </c>
      <c r="AN20" s="81">
        <f>IF(M20="x",0,L20)</f>
        <v>0</v>
      </c>
      <c r="AO20" s="81">
        <f>IF(Q20="x",0,P20)</f>
        <v>102</v>
      </c>
      <c r="AP20" s="81">
        <f>IF(S20="x",0,R20)</f>
        <v>106</v>
      </c>
      <c r="AQ20" s="81">
        <f>IF(U20="x",0,T20)</f>
        <v>0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197" t="s">
        <v>104</v>
      </c>
      <c r="D21" s="197"/>
      <c r="E21" s="197"/>
      <c r="F21" s="197"/>
      <c r="G21" s="170">
        <f>G12</f>
        <v>1</v>
      </c>
      <c r="H21" s="183" t="s">
        <v>28</v>
      </c>
      <c r="I21" s="184"/>
      <c r="J21" s="184"/>
      <c r="K21" s="184"/>
      <c r="L21" s="184"/>
      <c r="M21" s="210"/>
      <c r="N21" s="208">
        <f t="shared" si="3"/>
        <v>566.88</v>
      </c>
      <c r="O21" s="209"/>
      <c r="P21" s="183" t="s">
        <v>29</v>
      </c>
      <c r="Q21" s="184"/>
      <c r="R21" s="184"/>
      <c r="S21" s="184"/>
      <c r="T21" s="184"/>
      <c r="U21" s="184"/>
      <c r="V21" s="75">
        <f t="shared" si="4"/>
        <v>758.56</v>
      </c>
      <c r="W21" s="87" t="s">
        <v>30</v>
      </c>
      <c r="X21" s="75">
        <f t="shared" si="2"/>
        <v>1325.4399999999998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105</v>
      </c>
      <c r="AH21" s="89">
        <f>SUM(AH16:AH20)</f>
        <v>566.88</v>
      </c>
      <c r="AI21" s="79">
        <f>SUM(AI16:AI20)</f>
        <v>758.56</v>
      </c>
      <c r="AJ21" s="90" t="s">
        <v>30</v>
      </c>
      <c r="AK21" s="79">
        <f>SUM(AK16:AK20)</f>
        <v>1325.4399999999998</v>
      </c>
      <c r="AL21" s="37"/>
      <c r="AN21" s="37"/>
      <c r="AO21" s="37"/>
      <c r="AP21" s="37"/>
      <c r="AQ21" s="37"/>
    </row>
    <row r="22" spans="1:43" ht="15" customHeight="1">
      <c r="A22" s="112"/>
      <c r="B22" s="201" t="s">
        <v>131</v>
      </c>
      <c r="C22" s="201"/>
      <c r="D22" s="201"/>
      <c r="E22" s="201"/>
      <c r="F22" s="201"/>
      <c r="G22" s="202"/>
      <c r="H22" s="205" t="s">
        <v>103</v>
      </c>
      <c r="I22" s="206"/>
      <c r="J22" s="206"/>
      <c r="K22" s="206"/>
      <c r="L22" s="206"/>
      <c r="M22" s="207"/>
      <c r="N22" s="213">
        <f>AB22</f>
        <v>0</v>
      </c>
      <c r="O22" s="214"/>
      <c r="P22" s="187" t="s">
        <v>103</v>
      </c>
      <c r="Q22" s="188"/>
      <c r="R22" s="188"/>
      <c r="S22" s="188"/>
      <c r="T22" s="188"/>
      <c r="U22" s="188"/>
      <c r="V22" s="83">
        <f>AC22</f>
        <v>0</v>
      </c>
      <c r="W22" s="96" t="s">
        <v>31</v>
      </c>
      <c r="X22" s="83">
        <f t="shared" si="2"/>
        <v>0</v>
      </c>
      <c r="Z22" s="123"/>
      <c r="AA22" s="123" t="s">
        <v>108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0</v>
      </c>
      <c r="AI22" s="98">
        <f>V22</f>
        <v>0</v>
      </c>
      <c r="AJ22" s="97" t="s">
        <v>31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01"/>
      <c r="C23" s="201"/>
      <c r="D23" s="201"/>
      <c r="E23" s="201"/>
      <c r="F23" s="201"/>
      <c r="G23" s="202"/>
      <c r="H23" s="187" t="s">
        <v>32</v>
      </c>
      <c r="I23" s="188"/>
      <c r="J23" s="188"/>
      <c r="K23" s="188"/>
      <c r="L23" s="188"/>
      <c r="M23" s="243"/>
      <c r="N23" s="213">
        <f>AH23</f>
        <v>566.88</v>
      </c>
      <c r="O23" s="214"/>
      <c r="P23" s="187" t="s">
        <v>32</v>
      </c>
      <c r="Q23" s="188"/>
      <c r="R23" s="188"/>
      <c r="S23" s="188"/>
      <c r="T23" s="188"/>
      <c r="U23" s="188"/>
      <c r="V23" s="83">
        <f>AI23</f>
        <v>758.56</v>
      </c>
      <c r="W23" s="96" t="s">
        <v>32</v>
      </c>
      <c r="X23" s="83">
        <f t="shared" si="2"/>
        <v>1325.4399999999998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566.88</v>
      </c>
      <c r="AI23" s="98">
        <f>AI21+AI22</f>
        <v>758.56</v>
      </c>
      <c r="AJ23" s="97" t="s">
        <v>32</v>
      </c>
      <c r="AK23" s="102">
        <f>AK21+AK22</f>
        <v>1325.4399999999998</v>
      </c>
      <c r="AL23" s="37"/>
      <c r="AO23" s="37"/>
      <c r="AP23" s="37"/>
      <c r="AQ23" s="37"/>
    </row>
    <row r="24" spans="1:43" ht="15" customHeight="1" thickBot="1">
      <c r="A24" s="113"/>
      <c r="B24" s="203"/>
      <c r="C24" s="203"/>
      <c r="D24" s="203"/>
      <c r="E24" s="203"/>
      <c r="F24" s="203"/>
      <c r="G24" s="204"/>
      <c r="H24" s="185" t="s">
        <v>33</v>
      </c>
      <c r="I24" s="186"/>
      <c r="J24" s="186"/>
      <c r="K24" s="186"/>
      <c r="L24" s="186"/>
      <c r="M24" s="198"/>
      <c r="N24" s="199">
        <f>AH24</f>
        <v>-13.370000000000005</v>
      </c>
      <c r="O24" s="200"/>
      <c r="P24" s="185" t="s">
        <v>33</v>
      </c>
      <c r="Q24" s="186"/>
      <c r="R24" s="186"/>
      <c r="S24" s="186"/>
      <c r="T24" s="186"/>
      <c r="U24" s="186"/>
      <c r="V24" s="84">
        <f>AI24</f>
        <v>71.92999999999995</v>
      </c>
      <c r="W24" s="105" t="s">
        <v>34</v>
      </c>
      <c r="X24" s="84">
        <f t="shared" si="2"/>
        <v>58.55999999999972</v>
      </c>
      <c r="AE24" s="88"/>
      <c r="AF24" s="88"/>
      <c r="AG24" s="88"/>
      <c r="AH24" s="114">
        <f>AH23-AH14</f>
        <v>-13.370000000000005</v>
      </c>
      <c r="AI24" s="115">
        <f>AI23-AI14</f>
        <v>71.92999999999995</v>
      </c>
      <c r="AJ24" s="116" t="s">
        <v>34</v>
      </c>
      <c r="AK24" s="115">
        <f>AK23-AK14</f>
        <v>58.55999999999972</v>
      </c>
      <c r="AL24" s="37"/>
      <c r="AM24" s="37"/>
      <c r="AN24" s="37"/>
      <c r="AO24" s="37"/>
      <c r="AP24" s="37"/>
      <c r="AQ24" s="37"/>
    </row>
    <row r="25" spans="1:43" ht="15" customHeight="1">
      <c r="A25" s="191" t="s">
        <v>44</v>
      </c>
      <c r="B25" s="193"/>
      <c r="C25" s="191" t="s">
        <v>113</v>
      </c>
      <c r="D25" s="192"/>
      <c r="E25" s="192"/>
      <c r="F25" s="192"/>
      <c r="G25" s="193"/>
      <c r="H25" s="191" t="s">
        <v>45</v>
      </c>
      <c r="I25" s="192"/>
      <c r="J25" s="192"/>
      <c r="K25" s="192"/>
      <c r="L25" s="192"/>
      <c r="M25" s="193"/>
      <c r="N25" s="172"/>
      <c r="O25" s="173"/>
      <c r="P25" s="173" t="s">
        <v>46</v>
      </c>
      <c r="Q25" s="173"/>
      <c r="R25" s="232" t="str">
        <f>AN26</f>
        <v>KSV Mödling</v>
      </c>
      <c r="S25" s="232"/>
      <c r="T25" s="232"/>
      <c r="U25" s="232"/>
      <c r="V25" s="232"/>
      <c r="W25" s="232"/>
      <c r="X25" s="233"/>
      <c r="Z25" s="176" t="s">
        <v>119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3 : 1</v>
      </c>
      <c r="AP25" s="37"/>
      <c r="AQ25" s="37"/>
    </row>
    <row r="26" spans="1:43" ht="14.25" customHeight="1">
      <c r="A26" s="175"/>
      <c r="B26" s="177"/>
      <c r="C26" s="194" t="s">
        <v>116</v>
      </c>
      <c r="D26" s="195"/>
      <c r="E26" s="195"/>
      <c r="F26" s="195"/>
      <c r="G26" s="196"/>
      <c r="H26" s="245"/>
      <c r="I26" s="246"/>
      <c r="J26" s="246"/>
      <c r="K26" s="246"/>
      <c r="L26" s="246"/>
      <c r="M26" s="247"/>
      <c r="N26" s="174"/>
      <c r="O26" s="152"/>
      <c r="P26" s="248" t="s">
        <v>50</v>
      </c>
      <c r="Q26" s="248"/>
      <c r="R26" s="234"/>
      <c r="S26" s="234"/>
      <c r="T26" s="234"/>
      <c r="U26" s="234"/>
      <c r="V26" s="234"/>
      <c r="W26" s="234"/>
      <c r="X26" s="235"/>
      <c r="Z26" s="129" t="s">
        <v>117</v>
      </c>
      <c r="AL26" s="37"/>
      <c r="AM26" s="37"/>
      <c r="AN26" s="37" t="str">
        <f>IF(B13=0,"",IF(B22=0,"",IF(X15&gt;0,B13,IF(X24&gt;0,B22,""))))</f>
        <v>KSV Mödling</v>
      </c>
      <c r="AO26" s="37"/>
      <c r="AP26" s="37"/>
      <c r="AQ26" s="37"/>
    </row>
    <row r="27" spans="1:43" ht="14.25" customHeight="1">
      <c r="A27" s="194" t="s">
        <v>132</v>
      </c>
      <c r="B27" s="242"/>
      <c r="C27" s="226" t="s">
        <v>114</v>
      </c>
      <c r="D27" s="227"/>
      <c r="E27" s="227"/>
      <c r="F27" s="227"/>
      <c r="G27" s="228"/>
      <c r="H27" s="218" t="s">
        <v>127</v>
      </c>
      <c r="I27" s="219"/>
      <c r="J27" s="219"/>
      <c r="K27" s="219"/>
      <c r="L27" s="219"/>
      <c r="M27" s="220"/>
      <c r="N27" s="224"/>
      <c r="O27" s="225"/>
      <c r="P27" s="225"/>
      <c r="Q27" s="225"/>
      <c r="R27" s="225"/>
      <c r="S27" s="225"/>
      <c r="T27" s="231"/>
      <c r="U27" s="231"/>
      <c r="V27" s="118"/>
      <c r="W27" s="119"/>
      <c r="X27" s="120"/>
      <c r="Z27" s="95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78"/>
      <c r="B28" s="177"/>
      <c r="C28" s="194" t="s">
        <v>116</v>
      </c>
      <c r="D28" s="195"/>
      <c r="E28" s="195"/>
      <c r="F28" s="195"/>
      <c r="G28" s="196"/>
      <c r="H28" s="221"/>
      <c r="I28" s="222"/>
      <c r="J28" s="222"/>
      <c r="K28" s="222"/>
      <c r="L28" s="222"/>
      <c r="M28" s="223"/>
      <c r="N28" s="224"/>
      <c r="O28" s="225"/>
      <c r="P28" s="225"/>
      <c r="Q28" s="225"/>
      <c r="R28" s="225"/>
      <c r="S28" s="225"/>
      <c r="T28" s="231" t="s">
        <v>53</v>
      </c>
      <c r="U28" s="231"/>
      <c r="V28" s="118" t="str">
        <f>AO25</f>
        <v> 3 : 1</v>
      </c>
      <c r="W28" s="119" t="s">
        <v>54</v>
      </c>
      <c r="X28" s="120"/>
      <c r="Z28" s="129" t="s">
        <v>118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15"/>
      <c r="E29" s="215"/>
      <c r="F29" s="215"/>
      <c r="G29" s="216"/>
      <c r="H29" s="217"/>
      <c r="I29" s="215"/>
      <c r="J29" s="215"/>
      <c r="K29" s="215"/>
      <c r="L29" s="215"/>
      <c r="M29" s="216"/>
      <c r="N29" s="217"/>
      <c r="O29" s="215"/>
      <c r="P29" s="215"/>
      <c r="Q29" s="215"/>
      <c r="R29" s="215"/>
      <c r="S29" s="215"/>
      <c r="T29" s="229"/>
      <c r="U29" s="229"/>
      <c r="V29" s="229"/>
      <c r="W29" s="229"/>
      <c r="X29" s="230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120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/>
  <mergeCells count="86"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  <mergeCell ref="AO5:AQ5"/>
    <mergeCell ref="P5:V5"/>
    <mergeCell ref="AL5:AN5"/>
    <mergeCell ref="W2:X3"/>
    <mergeCell ref="AJ2:AK3"/>
    <mergeCell ref="R2:V2"/>
    <mergeCell ref="R3:V3"/>
    <mergeCell ref="Z5:AC5"/>
    <mergeCell ref="N9:O9"/>
    <mergeCell ref="N13:O13"/>
    <mergeCell ref="N10:O10"/>
    <mergeCell ref="P12:U12"/>
    <mergeCell ref="N11:O11"/>
    <mergeCell ref="R1:V1"/>
    <mergeCell ref="T6:U6"/>
    <mergeCell ref="F3:N3"/>
    <mergeCell ref="R6:S6"/>
    <mergeCell ref="P6:Q6"/>
    <mergeCell ref="H12:M12"/>
    <mergeCell ref="H14:M14"/>
    <mergeCell ref="H15:M15"/>
    <mergeCell ref="H26:M26"/>
    <mergeCell ref="N12:O12"/>
    <mergeCell ref="P24:U24"/>
    <mergeCell ref="P26:Q26"/>
    <mergeCell ref="N23:O23"/>
    <mergeCell ref="N22:O22"/>
    <mergeCell ref="P22:U22"/>
    <mergeCell ref="A27:B27"/>
    <mergeCell ref="B24:G24"/>
    <mergeCell ref="H25:M25"/>
    <mergeCell ref="N16:O16"/>
    <mergeCell ref="A25:B25"/>
    <mergeCell ref="B22:G23"/>
    <mergeCell ref="H22:M22"/>
    <mergeCell ref="H23:M23"/>
    <mergeCell ref="N18:O18"/>
    <mergeCell ref="N19:O19"/>
    <mergeCell ref="T29:X29"/>
    <mergeCell ref="T27:U27"/>
    <mergeCell ref="N27:S27"/>
    <mergeCell ref="T28:U28"/>
    <mergeCell ref="R25:X26"/>
    <mergeCell ref="A5:A6"/>
    <mergeCell ref="N6:O6"/>
    <mergeCell ref="N7:O7"/>
    <mergeCell ref="N8:O8"/>
    <mergeCell ref="L6:M6"/>
    <mergeCell ref="D29:G29"/>
    <mergeCell ref="H29:M29"/>
    <mergeCell ref="N29:S29"/>
    <mergeCell ref="H27:M27"/>
    <mergeCell ref="H28:M28"/>
    <mergeCell ref="N28:S28"/>
    <mergeCell ref="C27:G27"/>
    <mergeCell ref="C28:G28"/>
    <mergeCell ref="C12:F12"/>
    <mergeCell ref="B13:G14"/>
    <mergeCell ref="B15:G15"/>
    <mergeCell ref="H13:M13"/>
    <mergeCell ref="N21:O21"/>
    <mergeCell ref="H21:M21"/>
    <mergeCell ref="N14:O14"/>
    <mergeCell ref="N17:O17"/>
    <mergeCell ref="N15:O15"/>
    <mergeCell ref="N20:O20"/>
    <mergeCell ref="P21:U21"/>
    <mergeCell ref="P15:U15"/>
    <mergeCell ref="P13:U13"/>
    <mergeCell ref="P14:U14"/>
    <mergeCell ref="C25:G25"/>
    <mergeCell ref="C26:G26"/>
    <mergeCell ref="C21:F21"/>
    <mergeCell ref="P23:U23"/>
    <mergeCell ref="H24:M24"/>
    <mergeCell ref="N24:O24"/>
  </mergeCells>
  <printOptions horizontalCentered="1" verticalCentered="1"/>
  <pageMargins left="0.1968503937007874" right="0.1968503937007874" top="0.38" bottom="0.4724409448818898" header="0" footer="0.2755905511811024"/>
  <pageSetup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73" t="s">
        <v>64</v>
      </c>
      <c r="C3" s="11" t="s">
        <v>65</v>
      </c>
      <c r="D3" s="12"/>
      <c r="E3" s="13"/>
      <c r="F3" s="14"/>
      <c r="G3" s="15" t="s">
        <v>66</v>
      </c>
      <c r="H3" s="283"/>
      <c r="I3" s="283"/>
      <c r="J3" s="283"/>
      <c r="K3" s="283"/>
      <c r="L3" s="283"/>
      <c r="M3" s="283"/>
      <c r="N3" s="151" t="s">
        <v>111</v>
      </c>
      <c r="O3" s="150"/>
      <c r="P3" s="13"/>
      <c r="Q3" s="14"/>
      <c r="R3" s="15" t="s">
        <v>66</v>
      </c>
      <c r="S3" s="283"/>
      <c r="T3" s="283"/>
      <c r="U3" s="283"/>
      <c r="V3" s="283"/>
      <c r="W3" s="283"/>
      <c r="X3" s="283"/>
      <c r="Y3" s="151" t="s">
        <v>111</v>
      </c>
      <c r="Z3" s="150"/>
    </row>
    <row r="4" spans="2:26" s="10" customFormat="1" ht="25.5" customHeight="1">
      <c r="B4" s="274"/>
      <c r="C4" s="16" t="s">
        <v>67</v>
      </c>
      <c r="D4" s="16" t="s">
        <v>68</v>
      </c>
      <c r="E4" s="13"/>
      <c r="F4" s="14"/>
      <c r="G4" s="15" t="s">
        <v>69</v>
      </c>
      <c r="H4" s="279"/>
      <c r="I4" s="279"/>
      <c r="J4" s="279"/>
      <c r="K4" s="279"/>
      <c r="L4" s="279"/>
      <c r="N4" s="17" t="s">
        <v>70</v>
      </c>
      <c r="O4" s="35"/>
      <c r="P4" s="13"/>
      <c r="Q4" s="14"/>
      <c r="R4" s="15" t="s">
        <v>69</v>
      </c>
      <c r="S4" s="279"/>
      <c r="T4" s="279"/>
      <c r="U4" s="279"/>
      <c r="V4" s="279"/>
      <c r="W4" s="279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77" t="s">
        <v>74</v>
      </c>
      <c r="H5" s="278"/>
      <c r="I5" s="276"/>
      <c r="J5" s="277" t="s">
        <v>75</v>
      </c>
      <c r="K5" s="278"/>
      <c r="L5" s="20"/>
      <c r="M5" s="280" t="s">
        <v>76</v>
      </c>
      <c r="N5" s="278"/>
      <c r="O5" s="275"/>
      <c r="P5" s="4"/>
      <c r="Q5" s="5"/>
      <c r="R5" s="277" t="s">
        <v>74</v>
      </c>
      <c r="S5" s="278"/>
      <c r="T5" s="276"/>
      <c r="U5" s="277" t="s">
        <v>75</v>
      </c>
      <c r="V5" s="278"/>
      <c r="W5" s="20"/>
      <c r="X5" s="280" t="s">
        <v>76</v>
      </c>
      <c r="Y5" s="278"/>
      <c r="Z5" s="275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8"/>
      <c r="H6" s="278"/>
      <c r="I6" s="276"/>
      <c r="J6" s="278"/>
      <c r="K6" s="278"/>
      <c r="L6" s="20"/>
      <c r="M6" s="278"/>
      <c r="N6" s="278"/>
      <c r="O6" s="275"/>
      <c r="P6" s="4"/>
      <c r="Q6" s="5"/>
      <c r="R6" s="278"/>
      <c r="S6" s="278"/>
      <c r="T6" s="276"/>
      <c r="U6" s="278"/>
      <c r="V6" s="278"/>
      <c r="W6" s="20"/>
      <c r="X6" s="278"/>
      <c r="Y6" s="278"/>
      <c r="Z6" s="275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77" t="s">
        <v>83</v>
      </c>
      <c r="H7" s="278"/>
      <c r="I7" s="276"/>
      <c r="J7" s="277" t="s">
        <v>75</v>
      </c>
      <c r="K7" s="278"/>
      <c r="L7" s="20"/>
      <c r="M7" s="280" t="s">
        <v>84</v>
      </c>
      <c r="N7" s="278"/>
      <c r="O7" s="282"/>
      <c r="P7" s="4"/>
      <c r="Q7" s="5"/>
      <c r="R7" s="277" t="s">
        <v>83</v>
      </c>
      <c r="S7" s="278"/>
      <c r="T7" s="252"/>
      <c r="U7" s="277" t="s">
        <v>75</v>
      </c>
      <c r="V7" s="278"/>
      <c r="W7" s="21"/>
      <c r="X7" s="280" t="s">
        <v>84</v>
      </c>
      <c r="Y7" s="278"/>
      <c r="Z7" s="282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8"/>
      <c r="H8" s="278"/>
      <c r="I8" s="276"/>
      <c r="J8" s="278"/>
      <c r="K8" s="278"/>
      <c r="L8" s="20"/>
      <c r="M8" s="278"/>
      <c r="N8" s="278"/>
      <c r="O8" s="282"/>
      <c r="P8" s="4"/>
      <c r="Q8" s="5"/>
      <c r="R8" s="278"/>
      <c r="S8" s="278"/>
      <c r="T8" s="252"/>
      <c r="U8" s="278"/>
      <c r="V8" s="278"/>
      <c r="W8" s="21"/>
      <c r="X8" s="278"/>
      <c r="Y8" s="278"/>
      <c r="Z8" s="282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77" t="s">
        <v>91</v>
      </c>
      <c r="H9" s="278"/>
      <c r="J9" s="22"/>
      <c r="K9" s="22"/>
      <c r="L9" s="22"/>
      <c r="M9" s="22"/>
      <c r="N9" s="22"/>
      <c r="O9" s="36"/>
      <c r="P9" s="4"/>
      <c r="Q9" s="5"/>
      <c r="R9" s="277" t="s">
        <v>91</v>
      </c>
      <c r="S9" s="278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8"/>
      <c r="H10" s="278"/>
      <c r="I10" s="284"/>
      <c r="J10" s="290"/>
      <c r="K10" s="290"/>
      <c r="L10" s="290"/>
      <c r="M10" s="290"/>
      <c r="N10" s="290"/>
      <c r="O10" s="290"/>
      <c r="P10" s="4"/>
      <c r="Q10" s="5"/>
      <c r="R10" s="278"/>
      <c r="S10" s="278"/>
      <c r="T10" s="284"/>
      <c r="U10" s="285"/>
      <c r="V10" s="285"/>
      <c r="W10" s="285"/>
      <c r="X10" s="285"/>
      <c r="Y10" s="285"/>
      <c r="Z10" s="285"/>
    </row>
    <row r="11" spans="3:26" s="15" customFormat="1" ht="15.75" customHeight="1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5"/>
      <c r="U11" s="285"/>
      <c r="V11" s="285"/>
      <c r="W11" s="285"/>
      <c r="X11" s="285"/>
      <c r="Y11" s="285"/>
      <c r="Z11" s="285"/>
    </row>
    <row r="12" spans="5:26" ht="12.75" customHeight="1">
      <c r="E12" s="4"/>
      <c r="F12" s="287" t="s">
        <v>95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88"/>
      <c r="Q12" s="287" t="s">
        <v>95</v>
      </c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86"/>
      <c r="I13" s="286"/>
      <c r="J13" s="286"/>
      <c r="K13" s="286"/>
      <c r="L13" s="286"/>
      <c r="M13" s="286"/>
      <c r="N13" s="286"/>
      <c r="O13" s="286"/>
      <c r="P13" s="4"/>
      <c r="Q13" s="5"/>
      <c r="R13" s="15" t="s">
        <v>66</v>
      </c>
      <c r="S13" s="286"/>
      <c r="T13" s="286"/>
      <c r="U13" s="286"/>
      <c r="V13" s="286"/>
      <c r="W13" s="286"/>
      <c r="X13" s="286"/>
      <c r="Y13" s="286"/>
      <c r="Z13" s="286"/>
    </row>
    <row r="14" spans="2:26" ht="12.75" customHeight="1">
      <c r="B14" s="289"/>
      <c r="C14" s="289"/>
      <c r="D14" s="289"/>
      <c r="E14" s="4"/>
      <c r="F14" s="5"/>
      <c r="G14" s="277" t="s">
        <v>69</v>
      </c>
      <c r="H14" s="279"/>
      <c r="I14" s="279"/>
      <c r="J14" s="279"/>
      <c r="K14" s="279"/>
      <c r="L14" s="279"/>
      <c r="M14" s="280" t="s">
        <v>70</v>
      </c>
      <c r="N14" s="278"/>
      <c r="O14" s="282"/>
      <c r="P14" s="4"/>
      <c r="Q14" s="5"/>
      <c r="R14" s="277" t="s">
        <v>69</v>
      </c>
      <c r="S14" s="279"/>
      <c r="T14" s="279"/>
      <c r="U14" s="279"/>
      <c r="V14" s="279"/>
      <c r="W14" s="279"/>
      <c r="X14" s="280" t="s">
        <v>70</v>
      </c>
      <c r="Y14" s="278"/>
      <c r="Z14" s="282"/>
    </row>
    <row r="15" spans="2:26" ht="12.75" customHeight="1">
      <c r="B15" s="289"/>
      <c r="C15" s="289"/>
      <c r="D15" s="289"/>
      <c r="E15" s="4"/>
      <c r="F15" s="5"/>
      <c r="G15" s="278"/>
      <c r="H15" s="279"/>
      <c r="I15" s="279"/>
      <c r="J15" s="279"/>
      <c r="K15" s="279"/>
      <c r="L15" s="279"/>
      <c r="M15" s="278"/>
      <c r="N15" s="278"/>
      <c r="O15" s="282"/>
      <c r="P15" s="4"/>
      <c r="Q15" s="5"/>
      <c r="R15" s="278"/>
      <c r="S15" s="279"/>
      <c r="T15" s="279"/>
      <c r="U15" s="279"/>
      <c r="V15" s="279"/>
      <c r="W15" s="279"/>
      <c r="X15" s="278"/>
      <c r="Y15" s="278"/>
      <c r="Z15" s="282"/>
    </row>
    <row r="16" spans="2:26" ht="12.75" customHeight="1">
      <c r="B16" s="289"/>
      <c r="C16" s="289"/>
      <c r="D16" s="289"/>
      <c r="E16" s="4"/>
      <c r="F16" s="5"/>
      <c r="G16" s="277" t="s">
        <v>74</v>
      </c>
      <c r="H16" s="277"/>
      <c r="I16" s="276"/>
      <c r="J16" s="277" t="s">
        <v>75</v>
      </c>
      <c r="K16" s="278"/>
      <c r="L16" s="20"/>
      <c r="M16" s="280" t="s">
        <v>76</v>
      </c>
      <c r="N16" s="278"/>
      <c r="O16" s="275"/>
      <c r="P16" s="4"/>
      <c r="Q16" s="5"/>
      <c r="R16" s="277" t="s">
        <v>74</v>
      </c>
      <c r="S16" s="277"/>
      <c r="T16" s="276"/>
      <c r="U16" s="277" t="s">
        <v>75</v>
      </c>
      <c r="V16" s="278"/>
      <c r="W16" s="20"/>
      <c r="X16" s="280" t="s">
        <v>76</v>
      </c>
      <c r="Y16" s="278"/>
      <c r="Z16" s="275"/>
    </row>
    <row r="17" spans="2:26" ht="12.75" customHeight="1">
      <c r="B17" s="289"/>
      <c r="C17" s="289"/>
      <c r="D17" s="289"/>
      <c r="E17" s="4"/>
      <c r="F17" s="5"/>
      <c r="G17" s="278"/>
      <c r="H17" s="277"/>
      <c r="I17" s="276"/>
      <c r="J17" s="278"/>
      <c r="K17" s="278"/>
      <c r="L17" s="20"/>
      <c r="M17" s="278"/>
      <c r="N17" s="278"/>
      <c r="O17" s="275"/>
      <c r="P17" s="4"/>
      <c r="Q17" s="5"/>
      <c r="R17" s="278"/>
      <c r="S17" s="277"/>
      <c r="T17" s="276"/>
      <c r="U17" s="278"/>
      <c r="V17" s="278"/>
      <c r="W17" s="20"/>
      <c r="X17" s="278"/>
      <c r="Y17" s="278"/>
      <c r="Z17" s="275"/>
    </row>
    <row r="18" spans="2:26" ht="12.75" customHeight="1">
      <c r="B18" s="289"/>
      <c r="C18" s="289"/>
      <c r="D18" s="289"/>
      <c r="E18" s="4"/>
      <c r="F18" s="5"/>
      <c r="G18" s="277" t="s">
        <v>83</v>
      </c>
      <c r="H18" s="278"/>
      <c r="I18" s="276"/>
      <c r="J18" s="277" t="s">
        <v>75</v>
      </c>
      <c r="K18" s="278"/>
      <c r="L18" s="20"/>
      <c r="M18" s="280" t="s">
        <v>84</v>
      </c>
      <c r="N18" s="278"/>
      <c r="O18" s="282"/>
      <c r="P18" s="4"/>
      <c r="Q18" s="5"/>
      <c r="R18" s="277" t="s">
        <v>83</v>
      </c>
      <c r="S18" s="278"/>
      <c r="T18" s="276"/>
      <c r="U18" s="277" t="s">
        <v>75</v>
      </c>
      <c r="V18" s="278"/>
      <c r="W18" s="20"/>
      <c r="X18" s="280" t="s">
        <v>84</v>
      </c>
      <c r="Y18" s="278"/>
      <c r="Z18" s="282"/>
    </row>
    <row r="19" spans="2:26" ht="12.75" customHeight="1">
      <c r="B19" s="289"/>
      <c r="C19" s="289"/>
      <c r="D19" s="289"/>
      <c r="E19" s="4"/>
      <c r="F19" s="5"/>
      <c r="G19" s="278"/>
      <c r="H19" s="278"/>
      <c r="I19" s="276"/>
      <c r="J19" s="278"/>
      <c r="K19" s="278"/>
      <c r="L19" s="20"/>
      <c r="M19" s="278"/>
      <c r="N19" s="278"/>
      <c r="O19" s="282"/>
      <c r="P19" s="4"/>
      <c r="Q19" s="5"/>
      <c r="R19" s="278"/>
      <c r="S19" s="278"/>
      <c r="T19" s="276"/>
      <c r="U19" s="278"/>
      <c r="V19" s="278"/>
      <c r="W19" s="20"/>
      <c r="X19" s="278"/>
      <c r="Y19" s="278"/>
      <c r="Z19" s="282"/>
    </row>
    <row r="20" spans="2:26" ht="12.75" customHeight="1">
      <c r="B20" s="289"/>
      <c r="C20" s="289"/>
      <c r="D20" s="289"/>
      <c r="E20" s="4"/>
      <c r="F20" s="5"/>
      <c r="G20" s="277" t="s">
        <v>91</v>
      </c>
      <c r="H20" s="278"/>
      <c r="J20" s="22"/>
      <c r="K20" s="22"/>
      <c r="L20" s="22"/>
      <c r="M20" s="22"/>
      <c r="N20" s="22"/>
      <c r="O20" s="22"/>
      <c r="P20" s="4"/>
      <c r="Q20" s="5"/>
      <c r="R20" s="277" t="s">
        <v>91</v>
      </c>
      <c r="S20" s="278"/>
      <c r="U20" s="22"/>
      <c r="V20" s="22"/>
      <c r="W20" s="22"/>
      <c r="X20" s="22"/>
      <c r="Y20" s="22"/>
      <c r="Z20" s="22"/>
    </row>
    <row r="21" spans="2:26" ht="12.75" customHeight="1">
      <c r="B21" s="289"/>
      <c r="C21" s="289"/>
      <c r="D21" s="289"/>
      <c r="E21" s="4"/>
      <c r="F21" s="5"/>
      <c r="G21" s="278"/>
      <c r="H21" s="278"/>
      <c r="I21" s="284"/>
      <c r="J21" s="285"/>
      <c r="K21" s="285"/>
      <c r="L21" s="285"/>
      <c r="M21" s="285"/>
      <c r="N21" s="285"/>
      <c r="O21" s="285"/>
      <c r="P21" s="4"/>
      <c r="Q21" s="5"/>
      <c r="R21" s="278"/>
      <c r="S21" s="278"/>
      <c r="T21" s="284"/>
      <c r="U21" s="285"/>
      <c r="V21" s="285"/>
      <c r="W21" s="285"/>
      <c r="X21" s="285"/>
      <c r="Y21" s="285"/>
      <c r="Z21" s="285"/>
    </row>
    <row r="22" spans="2:26" s="15" customFormat="1" ht="15.75" customHeight="1">
      <c r="B22" s="289"/>
      <c r="C22" s="289"/>
      <c r="D22" s="289"/>
      <c r="E22" s="24"/>
      <c r="F22" s="27"/>
      <c r="G22" s="25"/>
      <c r="H22" s="25"/>
      <c r="I22" s="285"/>
      <c r="J22" s="285"/>
      <c r="K22" s="285"/>
      <c r="L22" s="285"/>
      <c r="M22" s="285"/>
      <c r="N22" s="285"/>
      <c r="O22" s="285"/>
      <c r="P22" s="26"/>
      <c r="Q22" s="27"/>
      <c r="R22" s="25"/>
      <c r="S22" s="25"/>
      <c r="T22" s="285"/>
      <c r="U22" s="285"/>
      <c r="V22" s="285"/>
      <c r="W22" s="285"/>
      <c r="X22" s="285"/>
      <c r="Y22" s="285"/>
      <c r="Z22" s="285"/>
    </row>
    <row r="23" spans="2:26" ht="12.75" customHeight="1">
      <c r="B23" s="289"/>
      <c r="C23" s="289"/>
      <c r="D23" s="289"/>
      <c r="E23" s="4"/>
      <c r="F23" s="287" t="s">
        <v>95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88"/>
      <c r="Q23" s="287" t="s">
        <v>95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2:26" ht="12.75" customHeight="1">
      <c r="B24" s="289"/>
      <c r="C24" s="289"/>
      <c r="D24" s="289"/>
      <c r="E24" s="4"/>
      <c r="F24" s="5"/>
      <c r="G24" s="15" t="s">
        <v>66</v>
      </c>
      <c r="H24" s="286"/>
      <c r="I24" s="286"/>
      <c r="J24" s="286"/>
      <c r="K24" s="286"/>
      <c r="L24" s="286"/>
      <c r="M24" s="286"/>
      <c r="N24" s="286"/>
      <c r="O24" s="286"/>
      <c r="P24" s="4"/>
      <c r="Q24" s="5"/>
      <c r="R24" s="15" t="s">
        <v>66</v>
      </c>
      <c r="S24" s="286"/>
      <c r="T24" s="286"/>
      <c r="U24" s="286"/>
      <c r="V24" s="286"/>
      <c r="W24" s="286"/>
      <c r="X24" s="286"/>
      <c r="Y24" s="286"/>
      <c r="Z24" s="286"/>
    </row>
    <row r="25" spans="2:26" ht="12.75" customHeight="1">
      <c r="B25" s="289"/>
      <c r="C25" s="289"/>
      <c r="D25" s="289"/>
      <c r="E25" s="4"/>
      <c r="F25" s="5"/>
      <c r="G25" s="277" t="s">
        <v>69</v>
      </c>
      <c r="H25" s="271"/>
      <c r="I25" s="271"/>
      <c r="J25" s="271"/>
      <c r="K25" s="271"/>
      <c r="L25" s="31"/>
      <c r="M25" s="277" t="s">
        <v>70</v>
      </c>
      <c r="N25" s="278"/>
      <c r="O25" s="282"/>
      <c r="P25" s="4"/>
      <c r="Q25" s="5"/>
      <c r="R25" s="277" t="s">
        <v>69</v>
      </c>
      <c r="S25" s="271"/>
      <c r="T25" s="271"/>
      <c r="U25" s="271"/>
      <c r="V25" s="271"/>
      <c r="W25" s="31"/>
      <c r="X25" s="277" t="s">
        <v>70</v>
      </c>
      <c r="Y25" s="278"/>
      <c r="Z25" s="282"/>
    </row>
    <row r="26" spans="2:26" ht="12.75" customHeight="1">
      <c r="B26" s="289"/>
      <c r="C26" s="289"/>
      <c r="D26" s="289"/>
      <c r="E26" s="4"/>
      <c r="F26" s="5"/>
      <c r="G26" s="278"/>
      <c r="H26" s="271"/>
      <c r="I26" s="271"/>
      <c r="J26" s="271"/>
      <c r="K26" s="271"/>
      <c r="L26" s="31"/>
      <c r="M26" s="278"/>
      <c r="N26" s="278"/>
      <c r="O26" s="271"/>
      <c r="P26" s="4"/>
      <c r="Q26" s="5"/>
      <c r="R26" s="278"/>
      <c r="S26" s="271"/>
      <c r="T26" s="271"/>
      <c r="U26" s="271"/>
      <c r="V26" s="271"/>
      <c r="W26" s="31"/>
      <c r="X26" s="278"/>
      <c r="Y26" s="278"/>
      <c r="Z26" s="271"/>
    </row>
    <row r="27" spans="2:26" ht="12.75" customHeight="1">
      <c r="B27" s="289"/>
      <c r="C27" s="289"/>
      <c r="D27" s="289"/>
      <c r="E27" s="4"/>
      <c r="F27" s="5"/>
      <c r="G27" s="277" t="s">
        <v>74</v>
      </c>
      <c r="H27" s="277"/>
      <c r="I27" s="276"/>
      <c r="J27" s="277" t="s">
        <v>75</v>
      </c>
      <c r="K27" s="278"/>
      <c r="L27" s="20"/>
      <c r="M27" s="280" t="s">
        <v>76</v>
      </c>
      <c r="N27" s="281"/>
      <c r="O27" s="275"/>
      <c r="P27" s="4"/>
      <c r="Q27" s="5"/>
      <c r="R27" s="277" t="s">
        <v>74</v>
      </c>
      <c r="S27" s="277"/>
      <c r="T27" s="276"/>
      <c r="U27" s="277" t="s">
        <v>75</v>
      </c>
      <c r="V27" s="278"/>
      <c r="W27" s="20"/>
      <c r="X27" s="280" t="s">
        <v>76</v>
      </c>
      <c r="Y27" s="281"/>
      <c r="Z27" s="275"/>
    </row>
    <row r="28" spans="2:26" ht="12.75" customHeight="1">
      <c r="B28" s="289"/>
      <c r="C28" s="289"/>
      <c r="D28" s="289"/>
      <c r="E28" s="4"/>
      <c r="F28" s="5"/>
      <c r="G28" s="278"/>
      <c r="H28" s="277"/>
      <c r="I28" s="276"/>
      <c r="J28" s="278"/>
      <c r="K28" s="278"/>
      <c r="L28" s="20"/>
      <c r="M28" s="281"/>
      <c r="N28" s="281"/>
      <c r="O28" s="275"/>
      <c r="P28" s="4"/>
      <c r="Q28" s="5"/>
      <c r="R28" s="278"/>
      <c r="S28" s="277"/>
      <c r="T28" s="276"/>
      <c r="U28" s="278"/>
      <c r="V28" s="278"/>
      <c r="W28" s="20"/>
      <c r="X28" s="281"/>
      <c r="Y28" s="281"/>
      <c r="Z28" s="275"/>
    </row>
    <row r="29" spans="2:26" ht="12.75" customHeight="1">
      <c r="B29" s="289"/>
      <c r="C29" s="289"/>
      <c r="D29" s="289"/>
      <c r="E29" s="4"/>
      <c r="F29" s="5"/>
      <c r="G29" s="277" t="s">
        <v>83</v>
      </c>
      <c r="H29" s="277"/>
      <c r="I29" s="276"/>
      <c r="J29" s="277" t="s">
        <v>75</v>
      </c>
      <c r="K29" s="278"/>
      <c r="L29" s="20"/>
      <c r="M29" s="280" t="s">
        <v>84</v>
      </c>
      <c r="N29" s="281"/>
      <c r="O29" s="282"/>
      <c r="P29" s="4"/>
      <c r="Q29" s="5"/>
      <c r="R29" s="277" t="s">
        <v>83</v>
      </c>
      <c r="S29" s="277"/>
      <c r="T29" s="276"/>
      <c r="U29" s="277" t="s">
        <v>75</v>
      </c>
      <c r="V29" s="278"/>
      <c r="W29" s="20"/>
      <c r="X29" s="280" t="s">
        <v>84</v>
      </c>
      <c r="Y29" s="281"/>
      <c r="Z29" s="282"/>
    </row>
    <row r="30" spans="2:26" ht="12.75" customHeight="1">
      <c r="B30" s="289"/>
      <c r="C30" s="289"/>
      <c r="D30" s="289"/>
      <c r="E30" s="4"/>
      <c r="F30" s="5"/>
      <c r="G30" s="278"/>
      <c r="H30" s="277"/>
      <c r="I30" s="276"/>
      <c r="J30" s="278"/>
      <c r="K30" s="278"/>
      <c r="L30" s="20"/>
      <c r="M30" s="281"/>
      <c r="N30" s="281"/>
      <c r="O30" s="282"/>
      <c r="P30" s="4"/>
      <c r="Q30" s="5"/>
      <c r="R30" s="278"/>
      <c r="S30" s="277"/>
      <c r="T30" s="276"/>
      <c r="U30" s="278"/>
      <c r="V30" s="278"/>
      <c r="W30" s="20"/>
      <c r="X30" s="281"/>
      <c r="Y30" s="281"/>
      <c r="Z30" s="282"/>
    </row>
    <row r="31" spans="2:26" ht="12.75" customHeight="1">
      <c r="B31" s="289"/>
      <c r="C31" s="289"/>
      <c r="D31" s="289"/>
      <c r="E31" s="4"/>
      <c r="G31" s="277" t="s">
        <v>91</v>
      </c>
      <c r="H31" s="278"/>
      <c r="J31" s="22"/>
      <c r="K31" s="22"/>
      <c r="L31" s="22"/>
      <c r="M31" s="22"/>
      <c r="N31" s="22"/>
      <c r="O31" s="22"/>
      <c r="P31" s="4"/>
      <c r="R31" s="277" t="s">
        <v>91</v>
      </c>
      <c r="S31" s="278"/>
      <c r="U31" s="22"/>
      <c r="V31" s="22"/>
      <c r="W31" s="22"/>
      <c r="X31" s="22"/>
      <c r="Y31" s="22"/>
      <c r="Z31" s="22"/>
    </row>
    <row r="32" spans="2:26" s="10" customFormat="1" ht="12.75" customHeight="1">
      <c r="B32" s="289"/>
      <c r="C32" s="289"/>
      <c r="D32" s="289"/>
      <c r="E32" s="13"/>
      <c r="G32" s="278"/>
      <c r="H32" s="278"/>
      <c r="I32" s="284"/>
      <c r="J32" s="285"/>
      <c r="K32" s="285"/>
      <c r="L32" s="285"/>
      <c r="M32" s="285"/>
      <c r="N32" s="285"/>
      <c r="O32" s="285"/>
      <c r="P32" s="13"/>
      <c r="R32" s="278"/>
      <c r="S32" s="278"/>
      <c r="T32" s="284"/>
      <c r="U32" s="285"/>
      <c r="V32" s="285"/>
      <c r="W32" s="285"/>
      <c r="X32" s="285"/>
      <c r="Y32" s="285"/>
      <c r="Z32" s="285"/>
    </row>
    <row r="33" spans="2:26" s="20" customFormat="1" ht="15.75" customHeight="1">
      <c r="B33" s="289"/>
      <c r="C33" s="289"/>
      <c r="D33" s="289"/>
      <c r="E33" s="28"/>
      <c r="F33" s="27"/>
      <c r="G33" s="3"/>
      <c r="H33" s="3"/>
      <c r="I33" s="285"/>
      <c r="J33" s="285"/>
      <c r="K33" s="285"/>
      <c r="L33" s="285"/>
      <c r="M33" s="285"/>
      <c r="N33" s="285"/>
      <c r="O33" s="285"/>
      <c r="P33" s="32"/>
      <c r="Q33" s="27"/>
      <c r="R33" s="3"/>
      <c r="S33" s="3"/>
      <c r="T33" s="285"/>
      <c r="U33" s="285"/>
      <c r="V33" s="285"/>
      <c r="W33" s="285"/>
      <c r="X33" s="285"/>
      <c r="Y33" s="285"/>
      <c r="Z33" s="285"/>
    </row>
    <row r="34" spans="2:26" ht="12.75" customHeight="1">
      <c r="B34" s="289"/>
      <c r="C34" s="289"/>
      <c r="D34" s="289"/>
      <c r="E34" s="4"/>
      <c r="F34" s="287" t="s">
        <v>95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88"/>
      <c r="Q34" s="287" t="s">
        <v>95</v>
      </c>
      <c r="R34" s="278"/>
      <c r="S34" s="278"/>
      <c r="T34" s="278"/>
      <c r="U34" s="278"/>
      <c r="V34" s="278"/>
      <c r="W34" s="278"/>
      <c r="X34" s="278"/>
      <c r="Y34" s="278"/>
      <c r="Z34" s="278"/>
    </row>
    <row r="35" spans="2:26" ht="12.75" customHeight="1">
      <c r="B35" s="289"/>
      <c r="C35" s="289"/>
      <c r="D35" s="289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86"/>
      <c r="V35" s="286"/>
      <c r="W35" s="286"/>
      <c r="X35" s="286"/>
      <c r="Y35" s="286"/>
      <c r="Z35" s="286"/>
    </row>
    <row r="36" spans="2:26" ht="12.75" customHeight="1">
      <c r="B36" s="289"/>
      <c r="C36" s="289"/>
      <c r="D36" s="289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6"/>
      <c r="V36" s="286"/>
      <c r="W36" s="286"/>
      <c r="X36" s="286"/>
      <c r="Y36" s="286"/>
      <c r="Z36" s="286"/>
    </row>
    <row r="37" spans="2:26" ht="12.75" customHeight="1">
      <c r="B37" s="289"/>
      <c r="C37" s="289"/>
      <c r="D37" s="289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86"/>
      <c r="V37" s="286"/>
      <c r="W37" s="286"/>
      <c r="X37" s="286"/>
      <c r="Y37" s="286"/>
      <c r="Z37" s="286"/>
    </row>
    <row r="38" spans="2:26" ht="12.75" customHeight="1">
      <c r="B38" s="289"/>
      <c r="C38" s="289"/>
      <c r="D38" s="289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6"/>
      <c r="V38" s="286"/>
      <c r="W38" s="286"/>
      <c r="X38" s="286"/>
      <c r="Y38" s="286"/>
      <c r="Z38" s="286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86"/>
      <c r="V39" s="286"/>
      <c r="W39" s="286"/>
      <c r="X39" s="286"/>
      <c r="Y39" s="286"/>
      <c r="Z39" s="286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  <mergeCell ref="G14:G15"/>
    <mergeCell ref="G16:H17"/>
    <mergeCell ref="I16:I17"/>
    <mergeCell ref="H14:L15"/>
    <mergeCell ref="J18:K19"/>
    <mergeCell ref="I18:I19"/>
    <mergeCell ref="G18:H19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U5:V6"/>
    <mergeCell ref="T10:Z11"/>
    <mergeCell ref="T7:T8"/>
    <mergeCell ref="X5:Y6"/>
    <mergeCell ref="Z5:Z6"/>
    <mergeCell ref="O7:O8"/>
    <mergeCell ref="Z7:Z8"/>
    <mergeCell ref="R9:S10"/>
    <mergeCell ref="R7:S8"/>
    <mergeCell ref="U7:V8"/>
    <mergeCell ref="T27:T28"/>
    <mergeCell ref="T18:T19"/>
    <mergeCell ref="S24:Z24"/>
    <mergeCell ref="R18:S19"/>
    <mergeCell ref="X18:Y19"/>
    <mergeCell ref="T21:Z22"/>
    <mergeCell ref="Q23:Z23"/>
    <mergeCell ref="X27:Y28"/>
    <mergeCell ref="Z18:Z19"/>
    <mergeCell ref="Z25:Z26"/>
    <mergeCell ref="R16:S17"/>
    <mergeCell ref="U16:V17"/>
    <mergeCell ref="U18:V19"/>
    <mergeCell ref="Z16:Z17"/>
    <mergeCell ref="O27:O28"/>
    <mergeCell ref="O29:O30"/>
    <mergeCell ref="R25:R26"/>
    <mergeCell ref="S25:V26"/>
    <mergeCell ref="X25:Y26"/>
    <mergeCell ref="U27:V28"/>
    <mergeCell ref="R27:S28"/>
    <mergeCell ref="M29:N30"/>
    <mergeCell ref="J29:K30"/>
    <mergeCell ref="S4:W4"/>
    <mergeCell ref="S3:X3"/>
    <mergeCell ref="I21:O22"/>
    <mergeCell ref="O25:O26"/>
    <mergeCell ref="X7:Y8"/>
    <mergeCell ref="R5:S6"/>
    <mergeCell ref="T16:T17"/>
    <mergeCell ref="X16:Y17"/>
    <mergeCell ref="T5:T6"/>
    <mergeCell ref="R14:R15"/>
    <mergeCell ref="O16:O17"/>
    <mergeCell ref="O18:O19"/>
    <mergeCell ref="G9:H10"/>
    <mergeCell ref="M7:N8"/>
    <mergeCell ref="M16:N17"/>
    <mergeCell ref="M18:N19"/>
    <mergeCell ref="O14:O15"/>
    <mergeCell ref="G27:H28"/>
    <mergeCell ref="M27:N28"/>
    <mergeCell ref="G20:H21"/>
    <mergeCell ref="M14:N15"/>
    <mergeCell ref="G25:G26"/>
    <mergeCell ref="H25:K26"/>
    <mergeCell ref="I27:I28"/>
    <mergeCell ref="J16:K17"/>
    <mergeCell ref="J27:K28"/>
    <mergeCell ref="M25:N26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Legel</cp:lastModifiedBy>
  <cp:lastPrinted>2012-03-31T12:25:09Z</cp:lastPrinted>
  <dcterms:created xsi:type="dcterms:W3CDTF">2001-02-19T09:52:04Z</dcterms:created>
  <dcterms:modified xsi:type="dcterms:W3CDTF">2012-03-31T18:55:45Z</dcterms:modified>
  <cp:category/>
  <cp:version/>
  <cp:contentType/>
  <cp:contentStatus/>
</cp:coreProperties>
</file>